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3a" sheetId="1" r:id="rId1"/>
  </sheets>
  <definedNames>
    <definedName name="_xlnm.Print_Area" localSheetId="0">'3a'!$A$1:$L$80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<sst xmlns="http://schemas.openxmlformats.org/spreadsheetml/2006/main" count="279" uniqueCount="169">
  <si>
    <t>ZADANIA INWESTYCYJNE W 2007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</si>
  <si>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</si>
  <si>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</si>
  <si>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</si>
  <si>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</si>
  <si>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</si>
  <si>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</si>
  <si>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</si>
  <si>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</si>
  <si>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</si>
  <si>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</si>
  <si>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           własne jst</t>
  </si>
  <si>
    <t>kredyty
i pożyczki</t>
  </si>
  <si>
    <t>środki pochodzące
z innych  źródeł</t>
  </si>
  <si>
    <t>środki wymienione
w art. 5 ust. 1 pkt 2 i 3 u.f.p.</t>
  </si>
  <si>
    <t>1.</t>
  </si>
  <si>
    <t>-</t>
  </si>
  <si>
    <t>Poprawa spójności układu komunikacyjnego Cieszyna, w tym:</t>
  </si>
  <si>
    <t>A.      
B. 1 119 679
C.</t>
  </si>
  <si>
    <t>6058/9</t>
  </si>
  <si>
    <t>a) etap I, część I</t>
  </si>
  <si>
    <t>A.      
B. 1 051 459
C.</t>
  </si>
  <si>
    <t>Starostwo Powiatowe</t>
  </si>
  <si>
    <t>6050</t>
  </si>
  <si>
    <t>b) etap II (dokumentacje techniczne dla: "przebudowy ul. Bielskiej", "przesunięcia muru oporowego na ul. Frysztackiej", "budowy łącznicy drogowej ul. Hajduka z ul. Kolejową")</t>
  </si>
  <si>
    <t>A.      
B. 68 220
C.</t>
  </si>
  <si>
    <t>PZDP</t>
  </si>
  <si>
    <t>2.</t>
  </si>
  <si>
    <t>Przebudowa drogi S 2644 w Jaworzynce</t>
  </si>
  <si>
    <t>A.   
B. 80 000
C.</t>
  </si>
  <si>
    <t xml:space="preserve">Starostwo Powiatowe </t>
  </si>
  <si>
    <t>3.</t>
  </si>
  <si>
    <t>Modernizacja głównego ciągu komunikacyjnego Skoczowa, w tym:</t>
  </si>
  <si>
    <t>6053/4</t>
  </si>
  <si>
    <t>a) przebudowa ul. Objazdowej</t>
  </si>
  <si>
    <t>b) przebudowa ul. Cieszyńskiej i Bielskiej</t>
  </si>
  <si>
    <t>A.     
B. 96 500
C.</t>
  </si>
  <si>
    <t>c) etap II - roboty przygotowawcze na ul. Górny Bór oraz odcinku Skoczów-Pogórze</t>
  </si>
  <si>
    <t>A.     
B. 50 000
C.</t>
  </si>
  <si>
    <t>6610</t>
  </si>
  <si>
    <t>d) przebudowa ul. Mickiewicza (dokumentacja)</t>
  </si>
  <si>
    <t>4.</t>
  </si>
  <si>
    <t>Modernizacja drogi powiatowej 2638 S Skoczów-Landek, odcinek w Pierśćcu (dokumentacja projektowa)</t>
  </si>
  <si>
    <t>A.  
B. 50 000
C.</t>
  </si>
  <si>
    <t>5.</t>
  </si>
  <si>
    <t>Modernizacja drogi powiatowej 2602 S Skoczów-Brenna (ul. Górecka w Skoczowie) - dokumentacja projektowa</t>
  </si>
  <si>
    <t>A.  
B. 100 000
C.</t>
  </si>
  <si>
    <t>6.</t>
  </si>
  <si>
    <t>Przebudowa drogi S 2619 w gminie Skoczów na odcinku w Ochabach (dokumentacja)</t>
  </si>
  <si>
    <t>A.  
B. 12 353
C.</t>
  </si>
  <si>
    <t>7.</t>
  </si>
  <si>
    <t>A. 275 000   
B. 134 400
C.</t>
  </si>
  <si>
    <t>8.</t>
  </si>
  <si>
    <t>Przebudowa drogi S 2643 w Istebnej (dokumentacja)</t>
  </si>
  <si>
    <t>A.    
B. 15 000
C.</t>
  </si>
  <si>
    <t>9.</t>
  </si>
  <si>
    <t>Modernizacja ciągu komunikacyjnego ul. 3 Maja i ul. Daszyńskiego w Ustroniu</t>
  </si>
  <si>
    <t>10.</t>
  </si>
  <si>
    <t>11.</t>
  </si>
  <si>
    <t>Modernizacja budynku obwodu drogowego w Cieszynie - dokumentacja</t>
  </si>
  <si>
    <t>12.</t>
  </si>
  <si>
    <t>Przebudowa drogi powiatowej S 2674 Wisła Czarne – Szarcula – Kubalonka</t>
  </si>
  <si>
    <t>A. 150 000 
B. 2 400 000
C.</t>
  </si>
  <si>
    <t>13.</t>
  </si>
  <si>
    <t xml:space="preserve">Dziedzictwo Śląska Cieszyńskiego-dokumentacje projektowe                                     </t>
  </si>
  <si>
    <t>a) Centrum Górali Beskidu Śląskiego</t>
  </si>
  <si>
    <t>b) Enklawa Budownictwa Drewnianego Beskidu Śląskiego w Wiśle</t>
  </si>
  <si>
    <t>14.</t>
  </si>
  <si>
    <t>Remont budynku Starostwa przy ul. Szerokiej</t>
  </si>
  <si>
    <t>15.</t>
  </si>
  <si>
    <t>16.</t>
  </si>
  <si>
    <t>17.</t>
  </si>
  <si>
    <t>Studium wykonalności i dokumentacja - sala gimnastyczna przy ZSO im. M.Kopernika w Cieszynie</t>
  </si>
  <si>
    <t>18.</t>
  </si>
  <si>
    <t>Modernizacja dachu i elewacji budynku LO im. Osuchowskiego w Cieszynie</t>
  </si>
  <si>
    <t>19.</t>
  </si>
  <si>
    <t>Modernizacja budynku ZSB  w Cieszynie - dokumentacja projektowa</t>
  </si>
  <si>
    <t>20.</t>
  </si>
  <si>
    <t>Modernizacja budynku szkoły ZSP nr 2 w Cieszynie -mykologia</t>
  </si>
  <si>
    <t>21.</t>
  </si>
  <si>
    <t>22.</t>
  </si>
  <si>
    <t>23.</t>
  </si>
  <si>
    <t>Modernizacja Szpitala Śląskiego w Cieszynie</t>
  </si>
  <si>
    <t>24.</t>
  </si>
  <si>
    <t>Odgrzybianie budynku w DPS Drogomyśl</t>
  </si>
  <si>
    <t>DPS Drogomyśl</t>
  </si>
  <si>
    <t>25.</t>
  </si>
  <si>
    <t>Modernizacja budynku DPS w Kończycach Małych (dokumentacja)</t>
  </si>
  <si>
    <t>DPS Kończyce Małe</t>
  </si>
  <si>
    <t>26.</t>
  </si>
  <si>
    <t>Ocieplenie ścian budynku głównego DPS Skoczów (dokumentacja)</t>
  </si>
  <si>
    <t>DPS Skoczów</t>
  </si>
  <si>
    <t>27.</t>
  </si>
  <si>
    <t>6220</t>
  </si>
  <si>
    <t>Wymiana instalacji elektrycznej w Muzeum Beskidzkim w Wiśle</t>
  </si>
  <si>
    <t>Ogółem zadania inwestycyjne</t>
  </si>
  <si>
    <t>ZAKUPY INWESTYCYJNE W 2007 R.</t>
  </si>
  <si>
    <t>Zakup zamiatarki dla PZDP</t>
  </si>
  <si>
    <t>Zakup masztu pod fotoradar na drodze powiatowej</t>
  </si>
  <si>
    <t>Zakup laptopa wraz z oprogramowaniem dla multimedialnych prezentacji na sesjach Rady Powiatu</t>
  </si>
  <si>
    <t>6639</t>
  </si>
  <si>
    <t>Wdrożenie systemu SEKAP (wkład własny)</t>
  </si>
  <si>
    <t>6060</t>
  </si>
  <si>
    <t>Doposażenie części pomieszczeń budynku Starostwa przy ul. Bobreckiej</t>
  </si>
  <si>
    <t>Ambulans sanitarny</t>
  </si>
  <si>
    <t xml:space="preserve">A.      
B. 90 000
C. </t>
  </si>
  <si>
    <t>Zakup okapu wentylacyjnego dla DPS Cieszyn</t>
  </si>
  <si>
    <t>DPS Cieszyn</t>
  </si>
  <si>
    <t>Zakup samochodu dla DPS Skoczów (warsztaty terapii zajęciowej)</t>
  </si>
  <si>
    <t>Ogółem zakupy inwestycyjne</t>
  </si>
  <si>
    <t>x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</si>
  <si>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</si>
  <si>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</si>
  <si>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</si>
  <si>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</si>
  <si>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Zakupy inwestycyjne dla Muzeum Śląska Cieszyńskiego</t>
  </si>
  <si>
    <t xml:space="preserve">A. 50 000    
B. 
C. </t>
  </si>
  <si>
    <t>Zakup sprzętu związanego z wdrożeniem SEKAP</t>
  </si>
  <si>
    <t>Załącznik nr 1 do Uchwały Rady Powiatu Cieszyńskiego</t>
  </si>
  <si>
    <t>Modernizacja sieci komputerowej i serwerowni w Starostwie przy ul. Bobreckiej</t>
  </si>
  <si>
    <t>A.    
B. 523 300
C.</t>
  </si>
  <si>
    <t>28.</t>
  </si>
  <si>
    <t>Wymiana sygnalizacji pożaru (IV i V) etap w DPS Skoczów</t>
  </si>
  <si>
    <t>A.50 000 
B. 
C.</t>
  </si>
  <si>
    <t>29.</t>
  </si>
  <si>
    <t>6230</t>
  </si>
  <si>
    <t>Dostosowanie obiektu EDO Emaus w Dzięgielowie do obligatoryjnych wymogów bezpieczeństwa przeciwpożarowego</t>
  </si>
  <si>
    <t>PCPR</t>
  </si>
  <si>
    <t>30.</t>
  </si>
  <si>
    <t>Wykonanie klapy przeciwdymnej w DPS Skoczów ul. Mickiewicza</t>
  </si>
  <si>
    <t>A.10 000 
B. 
C.</t>
  </si>
  <si>
    <t>31.</t>
  </si>
  <si>
    <t>Studia wykonalności w ramach dofinansowania z Programu Rozwoju Subregionu Południowego</t>
  </si>
  <si>
    <t>32.</t>
  </si>
  <si>
    <t>A. 2 313 500    
B. 1 254 000
C.</t>
  </si>
  <si>
    <t>A. 2 313 500    
B. 1 107 500
C.</t>
  </si>
  <si>
    <t>Przebudowa chodników przy ul. Głównej w Bąkowie i przy ul. Głównej oraz ul. Wiejskiej w Drogomyślu</t>
  </si>
  <si>
    <t>A.  
B. 140 000
C.</t>
  </si>
  <si>
    <t xml:space="preserve">Przebudowa odcinka drogi powiatowej S 2613 - Goleszów ul. Wolności </t>
  </si>
  <si>
    <t>A.  
B. 120 000
C.</t>
  </si>
  <si>
    <t>A. 3 856 561
B. 5 158 419 
C. 1 400 000</t>
  </si>
  <si>
    <t>33.</t>
  </si>
  <si>
    <t>34.</t>
  </si>
  <si>
    <t>Przebudowa drogi S 2621 w Zamarskach (dokumentacja)</t>
  </si>
  <si>
    <t>Przebudowa mostów w Ciągu ul. Łyska w Cieszynie (dokumentacja)</t>
  </si>
  <si>
    <t xml:space="preserve">A.     
B. 33 500
C. </t>
  </si>
  <si>
    <t>Studia wykonalności w ramach dofinansowania z Programu Rozwoju Subregionu Południowego oraz Regionalnego Programu Operacyjnego</t>
  </si>
  <si>
    <t>Zakup programu komuterowego (finansowo-księgowego) dla DPS Pogórze</t>
  </si>
  <si>
    <t>DPS Pogórze</t>
  </si>
  <si>
    <t>A. 
B.  
C. 10 183</t>
  </si>
  <si>
    <t>73 020 - WFOŚ</t>
  </si>
  <si>
    <t>Zakup aparatu usg dla Szpitala Śląskiego</t>
  </si>
  <si>
    <t>35.</t>
  </si>
  <si>
    <t>Modernizacja łazienek w DPS Pogórze</t>
  </si>
  <si>
    <t>A. 30 000
B. 
C.</t>
  </si>
  <si>
    <t>A. 15 000
B.  
C.</t>
  </si>
  <si>
    <t xml:space="preserve">A. 300 000
B.  
C. </t>
  </si>
  <si>
    <t>Termoizolacja budynku Domu Dziecka w Międzyświeciu przy ZSR</t>
  </si>
  <si>
    <r>
      <t>Termomodernizacja obiektów ZSP nr 1 w Cieszynie</t>
    </r>
    <r>
      <rPr>
        <sz val="12"/>
        <rFont val="Arial"/>
        <family val="0"/>
      </rPr>
      <t>¹</t>
    </r>
  </si>
  <si>
    <t>Zakup systemu płacowo-kadrowego dla Starostwa</t>
  </si>
  <si>
    <t>Zakup sprzętu do hydroterapii - DPS Pogórze</t>
  </si>
  <si>
    <t>Zakup sprzętu komputerowego dla PZDP</t>
  </si>
  <si>
    <t>Przebudowa skrzyżowania drogi powiatowej                       S 2602 Skoczów-Brenna z drogą powiatową                       S 2600 Grodziec-Górki w Górkach Wielkich</t>
  </si>
  <si>
    <t xml:space="preserve">1 376 605 - WFOŚ
  975 251 - kred.ter </t>
  </si>
  <si>
    <t>Zakup szafy chłodniczej dla DPS Pogórze</t>
  </si>
  <si>
    <r>
      <t>¹</t>
    </r>
    <r>
      <rPr>
        <sz val="10"/>
        <rFont val="Times New Roman"/>
        <family val="1"/>
      </rPr>
      <t xml:space="preserve"> łączna wartość inwestycji wynosi 5.390.454 zł, z czego 479.831 zł wydatkowano do 31.12.2006 r., a 51.744 zł zaplanowano jako bieżące wydatki remontowe w rozdz. 80130 § 4270</t>
    </r>
  </si>
  <si>
    <t>6050/ 6610</t>
  </si>
  <si>
    <t>PZDP/Starostwo Powiatowe</t>
  </si>
  <si>
    <t>Nr XIV/122/07 z dnia 27 grudnia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</si>
</sst>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1" fontId="9" fillId="0" borderId="2" xfId="0" applyNumberFormat="1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 wrapText="1"/>
    </xf>
    <xf numFmtId="41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1" fontId="10" fillId="0" borderId="4" xfId="0" applyNumberFormat="1" applyFont="1" applyBorder="1" applyAlignment="1">
      <alignment vertical="center"/>
    </xf>
    <xf numFmtId="41" fontId="10" fillId="2" borderId="4" xfId="0" applyNumberFormat="1" applyFont="1" applyFill="1" applyBorder="1" applyAlignment="1">
      <alignment horizontal="center" vertical="center"/>
    </xf>
    <xf numFmtId="168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1" fontId="10" fillId="0" borderId="6" xfId="0" applyNumberFormat="1" applyFont="1" applyBorder="1" applyAlignment="1">
      <alignment vertical="center"/>
    </xf>
    <xf numFmtId="41" fontId="10" fillId="2" borderId="6" xfId="0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vertical="center" wrapText="1"/>
    </xf>
    <xf numFmtId="41" fontId="10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1" fontId="9" fillId="0" borderId="9" xfId="0" applyNumberFormat="1" applyFont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68" fontId="9" fillId="0" borderId="5" xfId="0" applyNumberFormat="1" applyFont="1" applyBorder="1" applyAlignment="1">
      <alignment horizontal="left" vertical="center" wrapText="1"/>
    </xf>
    <xf numFmtId="41" fontId="9" fillId="0" borderId="11" xfId="0" applyNumberFormat="1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1" fontId="10" fillId="2" borderId="4" xfId="0" applyNumberFormat="1" applyFont="1" applyFill="1" applyBorder="1" applyAlignment="1">
      <alignment vertical="center"/>
    </xf>
    <xf numFmtId="168" fontId="10" fillId="0" borderId="4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/>
    </xf>
    <xf numFmtId="41" fontId="10" fillId="2" borderId="12" xfId="0" applyNumberFormat="1" applyFont="1" applyFill="1" applyBorder="1" applyAlignment="1">
      <alignment vertical="center"/>
    </xf>
    <xf numFmtId="168" fontId="10" fillId="0" borderId="12" xfId="0" applyNumberFormat="1" applyFont="1" applyBorder="1" applyAlignment="1">
      <alignment horizontal="left" vertical="center" wrapText="1"/>
    </xf>
    <xf numFmtId="41" fontId="10" fillId="2" borderId="6" xfId="0" applyNumberFormat="1" applyFont="1" applyFill="1" applyBorder="1" applyAlignment="1">
      <alignment vertical="center"/>
    </xf>
    <xf numFmtId="168" fontId="9" fillId="0" borderId="5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1" fontId="9" fillId="0" borderId="3" xfId="0" applyNumberFormat="1" applyFont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168" fontId="9" fillId="0" borderId="3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41" fontId="9" fillId="0" borderId="14" xfId="0" applyNumberFormat="1" applyFont="1" applyBorder="1" applyAlignment="1">
      <alignment vertical="center"/>
    </xf>
    <xf numFmtId="41" fontId="9" fillId="2" borderId="14" xfId="0" applyNumberFormat="1" applyFont="1" applyFill="1" applyBorder="1" applyAlignment="1">
      <alignment vertical="center"/>
    </xf>
    <xf numFmtId="168" fontId="9" fillId="0" borderId="1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1" fontId="9" fillId="0" borderId="5" xfId="0" applyNumberFormat="1" applyFont="1" applyBorder="1" applyAlignment="1">
      <alignment horizontal="center" vertical="center"/>
    </xf>
    <xf numFmtId="41" fontId="9" fillId="2" borderId="5" xfId="0" applyNumberFormat="1" applyFont="1" applyFill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1" fontId="9" fillId="0" borderId="9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1" fontId="9" fillId="2" borderId="16" xfId="0" applyNumberFormat="1" applyFont="1" applyFill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10" fillId="2" borderId="4" xfId="0" applyNumberFormat="1" applyFont="1" applyFill="1" applyBorder="1" applyAlignment="1">
      <alignment vertical="center" wrapText="1"/>
    </xf>
    <xf numFmtId="41" fontId="10" fillId="0" borderId="4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1" fontId="10" fillId="0" borderId="5" xfId="0" applyNumberFormat="1" applyFont="1" applyBorder="1" applyAlignment="1">
      <alignment vertical="center"/>
    </xf>
    <xf numFmtId="41" fontId="10" fillId="2" borderId="5" xfId="0" applyNumberFormat="1" applyFont="1" applyFill="1" applyBorder="1" applyAlignment="1">
      <alignment vertical="center" wrapText="1"/>
    </xf>
    <xf numFmtId="41" fontId="10" fillId="0" borderId="5" xfId="0" applyNumberFormat="1" applyFont="1" applyBorder="1" applyAlignment="1">
      <alignment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1" fontId="9" fillId="0" borderId="1" xfId="0" applyNumberFormat="1" applyFont="1" applyFill="1" applyBorder="1" applyAlignment="1">
      <alignment vertical="center"/>
    </xf>
    <xf numFmtId="41" fontId="9" fillId="2" borderId="1" xfId="0" applyNumberFormat="1" applyFont="1" applyFill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1" fontId="9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9" fillId="2" borderId="5" xfId="0" applyNumberFormat="1" applyFont="1" applyFill="1" applyBorder="1" applyAlignment="1">
      <alignment horizontal="center" vertical="center"/>
    </xf>
    <xf numFmtId="41" fontId="9" fillId="0" borderId="5" xfId="0" applyNumberFormat="1" applyFont="1" applyBorder="1" applyAlignment="1">
      <alignment vertical="center" wrapText="1"/>
    </xf>
    <xf numFmtId="168" fontId="9" fillId="0" borderId="9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/>
    </xf>
    <xf numFmtId="41" fontId="11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1" fontId="9" fillId="2" borderId="2" xfId="0" applyNumberFormat="1" applyFont="1" applyFill="1" applyBorder="1" applyAlignment="1">
      <alignment vertical="center"/>
    </xf>
    <xf numFmtId="41" fontId="3" fillId="0" borderId="9" xfId="0" applyNumberFormat="1" applyFont="1" applyBorder="1" applyAlignment="1">
      <alignment vertical="center" wrapText="1"/>
    </xf>
    <xf numFmtId="0" fontId="9" fillId="0" borderId="9" xfId="20" applyNumberFormat="1" applyFont="1" applyBorder="1" applyAlignment="1">
      <alignment vertical="center" wrapText="1"/>
    </xf>
    <xf numFmtId="41" fontId="9" fillId="0" borderId="3" xfId="0" applyNumberFormat="1" applyFont="1" applyBorder="1" applyAlignment="1">
      <alignment horizontal="center" vertical="center"/>
    </xf>
    <xf numFmtId="168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9" xfId="0" applyFont="1" applyFill="1" applyBorder="1" applyAlignment="1">
      <alignment vertical="center" wrapText="1"/>
    </xf>
    <xf numFmtId="41" fontId="11" fillId="0" borderId="1" xfId="0" applyNumberFormat="1" applyFont="1" applyBorder="1" applyAlignment="1">
      <alignment horizontal="center" vertical="center"/>
    </xf>
    <xf numFmtId="41" fontId="9" fillId="0" borderId="9" xfId="0" applyNumberFormat="1" applyFont="1" applyFill="1" applyBorder="1" applyAlignment="1">
      <alignment vertical="center"/>
    </xf>
    <xf numFmtId="41" fontId="9" fillId="0" borderId="3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1" fontId="9" fillId="0" borderId="3" xfId="0" applyNumberFormat="1" applyFont="1" applyFill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="90" zoomScaleNormal="93" zoomScaleSheetLayoutView="90" workbookViewId="0" topLeftCell="F1">
      <pane ySplit="11" topLeftCell="BM60" activePane="bottomLeft" state="frozen"/>
      <selection pane="topLeft" activeCell="A1" sqref="A1"/>
      <selection pane="bottomLeft" activeCell="I2" sqref="I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8.375" style="1" customWidth="1"/>
    <col min="6" max="6" width="17.87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6.375" style="1" customWidth="1"/>
    <col min="12" max="12" width="20.75390625" style="1" customWidth="1"/>
    <col min="13" max="13" width="22.125" style="1" customWidth="1"/>
    <col min="14" max="14" width="15.25390625" style="1" customWidth="1"/>
    <col min="15" max="16384" width="9.125" style="1" customWidth="1"/>
  </cols>
  <sheetData>
    <row r="1" spans="9:12" ht="15.75" customHeight="1">
      <c r="I1" s="134" t="s">
        <v>118</v>
      </c>
      <c r="J1" s="134"/>
      <c r="K1" s="134"/>
      <c r="L1" s="134"/>
    </row>
    <row r="2" spans="9:12" ht="17.25" customHeight="1">
      <c r="I2" s="134" t="s">
        <v>168</v>
      </c>
      <c r="J2" s="134"/>
      <c r="K2" s="134"/>
      <c r="L2" s="134"/>
    </row>
    <row r="3" spans="9:12" ht="8.25" customHeight="1">
      <c r="I3" s="104"/>
      <c r="J3" s="104"/>
      <c r="K3" s="104"/>
      <c r="L3" s="104"/>
    </row>
    <row r="4" spans="1:12" ht="18.75" customHeight="1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4" customFormat="1" ht="16.5" customHeight="1">
      <c r="A6" s="136" t="s">
        <v>1</v>
      </c>
      <c r="B6" s="136" t="s">
        <v>2</v>
      </c>
      <c r="C6" s="136" t="s">
        <v>3</v>
      </c>
      <c r="D6" s="136" t="s">
        <v>4</v>
      </c>
      <c r="E6" s="121" t="s">
        <v>5</v>
      </c>
      <c r="F6" s="121" t="s">
        <v>6</v>
      </c>
      <c r="G6" s="121" t="s">
        <v>7</v>
      </c>
      <c r="H6" s="121"/>
      <c r="I6" s="121"/>
      <c r="J6" s="121"/>
      <c r="K6" s="121"/>
      <c r="L6" s="121" t="s">
        <v>8</v>
      </c>
    </row>
    <row r="7" spans="1:12" s="4" customFormat="1" ht="15" customHeight="1">
      <c r="A7" s="136"/>
      <c r="B7" s="136"/>
      <c r="C7" s="136"/>
      <c r="D7" s="136"/>
      <c r="E7" s="121"/>
      <c r="F7" s="121"/>
      <c r="G7" s="121" t="s">
        <v>9</v>
      </c>
      <c r="H7" s="121" t="s">
        <v>10</v>
      </c>
      <c r="I7" s="121"/>
      <c r="J7" s="121"/>
      <c r="K7" s="121"/>
      <c r="L7" s="121"/>
    </row>
    <row r="8" spans="1:12" s="4" customFormat="1" ht="29.25" customHeight="1">
      <c r="A8" s="136"/>
      <c r="B8" s="136"/>
      <c r="C8" s="136"/>
      <c r="D8" s="136"/>
      <c r="E8" s="121"/>
      <c r="F8" s="121"/>
      <c r="G8" s="121"/>
      <c r="H8" s="121" t="s">
        <v>11</v>
      </c>
      <c r="I8" s="121" t="s">
        <v>12</v>
      </c>
      <c r="J8" s="121" t="s">
        <v>13</v>
      </c>
      <c r="K8" s="121" t="s">
        <v>14</v>
      </c>
      <c r="L8" s="121"/>
    </row>
    <row r="9" spans="1:12" s="4" customFormat="1" ht="19.5" customHeight="1">
      <c r="A9" s="136"/>
      <c r="B9" s="136"/>
      <c r="C9" s="136"/>
      <c r="D9" s="136"/>
      <c r="E9" s="121"/>
      <c r="F9" s="121"/>
      <c r="G9" s="121"/>
      <c r="H9" s="121"/>
      <c r="I9" s="121"/>
      <c r="J9" s="121"/>
      <c r="K9" s="121"/>
      <c r="L9" s="121"/>
    </row>
    <row r="10" spans="1:12" s="4" customFormat="1" ht="7.5" customHeight="1">
      <c r="A10" s="136"/>
      <c r="B10" s="136"/>
      <c r="C10" s="136"/>
      <c r="D10" s="136"/>
      <c r="E10" s="121"/>
      <c r="F10" s="121"/>
      <c r="G10" s="121"/>
      <c r="H10" s="121"/>
      <c r="I10" s="121"/>
      <c r="J10" s="121"/>
      <c r="K10" s="121"/>
      <c r="L10" s="121"/>
    </row>
    <row r="11" spans="1:12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3" ht="48" customHeight="1">
      <c r="A12" s="6" t="s">
        <v>15</v>
      </c>
      <c r="B12" s="6">
        <v>600</v>
      </c>
      <c r="C12" s="6">
        <v>60014</v>
      </c>
      <c r="D12" s="7" t="s">
        <v>16</v>
      </c>
      <c r="E12" s="8" t="s">
        <v>17</v>
      </c>
      <c r="F12" s="9">
        <f>SUM(F13:F14)</f>
        <v>11236440</v>
      </c>
      <c r="G12" s="10">
        <f>SUM(G13:G14)</f>
        <v>5153193</v>
      </c>
      <c r="H12" s="9">
        <f>SUM(H13:H14)</f>
        <v>682650</v>
      </c>
      <c r="I12" s="9">
        <f>SUM(I13:I14)</f>
        <v>315000</v>
      </c>
      <c r="J12" s="11" t="s">
        <v>18</v>
      </c>
      <c r="K12" s="12">
        <v>3035864</v>
      </c>
      <c r="L12" s="13" t="s">
        <v>16</v>
      </c>
      <c r="M12" s="14"/>
    </row>
    <row r="13" spans="1:13" ht="43.5" customHeight="1">
      <c r="A13" s="15"/>
      <c r="B13" s="15"/>
      <c r="C13" s="15"/>
      <c r="D13" s="16" t="s">
        <v>19</v>
      </c>
      <c r="E13" s="17" t="s">
        <v>20</v>
      </c>
      <c r="F13" s="18">
        <v>11100000</v>
      </c>
      <c r="G13" s="19">
        <f>5148943-90000</f>
        <v>5058943</v>
      </c>
      <c r="H13" s="18">
        <f>746620-90000</f>
        <v>656620</v>
      </c>
      <c r="I13" s="18">
        <v>315000</v>
      </c>
      <c r="J13" s="20" t="s">
        <v>21</v>
      </c>
      <c r="K13" s="18">
        <v>3035864</v>
      </c>
      <c r="L13" s="21" t="s">
        <v>22</v>
      </c>
      <c r="M13" s="14"/>
    </row>
    <row r="14" spans="1:13" ht="63" customHeight="1">
      <c r="A14" s="22"/>
      <c r="B14" s="22"/>
      <c r="C14" s="22"/>
      <c r="D14" s="23" t="s">
        <v>23</v>
      </c>
      <c r="E14" s="24" t="s">
        <v>24</v>
      </c>
      <c r="F14" s="25">
        <v>136440</v>
      </c>
      <c r="G14" s="26">
        <v>94250</v>
      </c>
      <c r="H14" s="25">
        <v>26030</v>
      </c>
      <c r="I14" s="27"/>
      <c r="J14" s="28" t="s">
        <v>25</v>
      </c>
      <c r="K14" s="29"/>
      <c r="L14" s="30" t="s">
        <v>26</v>
      </c>
      <c r="M14" s="14"/>
    </row>
    <row r="15" spans="1:13" ht="45.75" customHeight="1">
      <c r="A15" s="31" t="s">
        <v>27</v>
      </c>
      <c r="B15" s="31">
        <v>600</v>
      </c>
      <c r="C15" s="31">
        <v>60014</v>
      </c>
      <c r="D15" s="32" t="s">
        <v>19</v>
      </c>
      <c r="E15" s="33" t="s">
        <v>28</v>
      </c>
      <c r="F15" s="34">
        <f>5296199+395000</f>
        <v>5691199</v>
      </c>
      <c r="G15" s="35">
        <f>4618029+100000+395000</f>
        <v>5113029</v>
      </c>
      <c r="H15" s="34">
        <f>50000+365000</f>
        <v>415000</v>
      </c>
      <c r="I15" s="36">
        <v>667000</v>
      </c>
      <c r="J15" s="37" t="s">
        <v>29</v>
      </c>
      <c r="K15" s="38">
        <v>3951029</v>
      </c>
      <c r="L15" s="39" t="s">
        <v>30</v>
      </c>
      <c r="M15" s="14"/>
    </row>
    <row r="16" spans="1:13" ht="46.5" customHeight="1">
      <c r="A16" s="31" t="s">
        <v>31</v>
      </c>
      <c r="B16" s="31">
        <v>600</v>
      </c>
      <c r="C16" s="31">
        <v>60014</v>
      </c>
      <c r="D16" s="32" t="s">
        <v>16</v>
      </c>
      <c r="E16" s="39" t="s">
        <v>32</v>
      </c>
      <c r="F16" s="34">
        <f>4730000+98500</f>
        <v>4828500</v>
      </c>
      <c r="G16" s="35">
        <f>4730000+98500</f>
        <v>4828500</v>
      </c>
      <c r="H16" s="34">
        <v>153500</v>
      </c>
      <c r="I16" s="34">
        <v>1107500</v>
      </c>
      <c r="J16" s="37" t="s">
        <v>134</v>
      </c>
      <c r="K16" s="34"/>
      <c r="L16" s="40" t="s">
        <v>16</v>
      </c>
      <c r="M16" s="14"/>
    </row>
    <row r="17" spans="1:12" ht="45.75" customHeight="1">
      <c r="A17" s="15"/>
      <c r="B17" s="15"/>
      <c r="C17" s="15"/>
      <c r="D17" s="16" t="s">
        <v>33</v>
      </c>
      <c r="E17" s="17" t="s">
        <v>34</v>
      </c>
      <c r="F17" s="18">
        <f>4430000+98500</f>
        <v>4528500</v>
      </c>
      <c r="G17" s="41">
        <f>4430000+98500</f>
        <v>4528500</v>
      </c>
      <c r="H17" s="18"/>
      <c r="I17" s="18">
        <v>1107500</v>
      </c>
      <c r="J17" s="42" t="s">
        <v>135</v>
      </c>
      <c r="K17" s="18"/>
      <c r="L17" s="43" t="s">
        <v>26</v>
      </c>
    </row>
    <row r="18" spans="1:12" ht="45" customHeight="1">
      <c r="A18" s="44"/>
      <c r="B18" s="44"/>
      <c r="C18" s="44"/>
      <c r="D18" s="45" t="s">
        <v>23</v>
      </c>
      <c r="E18" s="46" t="s">
        <v>35</v>
      </c>
      <c r="F18" s="47">
        <v>193000</v>
      </c>
      <c r="G18" s="48">
        <v>193000</v>
      </c>
      <c r="H18" s="47">
        <v>96500</v>
      </c>
      <c r="I18" s="47"/>
      <c r="J18" s="49" t="s">
        <v>36</v>
      </c>
      <c r="K18" s="47"/>
      <c r="L18" s="43" t="s">
        <v>26</v>
      </c>
    </row>
    <row r="19" spans="1:12" ht="49.5" customHeight="1">
      <c r="A19" s="44"/>
      <c r="B19" s="44"/>
      <c r="C19" s="44"/>
      <c r="D19" s="45" t="s">
        <v>23</v>
      </c>
      <c r="E19" s="46" t="s">
        <v>37</v>
      </c>
      <c r="F19" s="47">
        <v>100000</v>
      </c>
      <c r="G19" s="48">
        <v>100000</v>
      </c>
      <c r="H19" s="47">
        <v>50000</v>
      </c>
      <c r="I19" s="47"/>
      <c r="J19" s="49" t="s">
        <v>38</v>
      </c>
      <c r="K19" s="47"/>
      <c r="L19" s="43" t="s">
        <v>26</v>
      </c>
    </row>
    <row r="20" spans="1:12" ht="35.25" customHeight="1">
      <c r="A20" s="22"/>
      <c r="B20" s="22"/>
      <c r="C20" s="22"/>
      <c r="D20" s="23" t="s">
        <v>39</v>
      </c>
      <c r="E20" s="24" t="s">
        <v>40</v>
      </c>
      <c r="F20" s="25">
        <f>7000</f>
        <v>7000</v>
      </c>
      <c r="G20" s="50">
        <f>7000</f>
        <v>7000</v>
      </c>
      <c r="H20" s="25">
        <v>7000</v>
      </c>
      <c r="I20" s="25"/>
      <c r="J20" s="110"/>
      <c r="K20" s="25"/>
      <c r="L20" s="30" t="s">
        <v>30</v>
      </c>
    </row>
    <row r="21" spans="1:12" ht="50.25" customHeight="1">
      <c r="A21" s="31" t="s">
        <v>41</v>
      </c>
      <c r="B21" s="31">
        <v>600</v>
      </c>
      <c r="C21" s="31">
        <v>60014</v>
      </c>
      <c r="D21" s="32" t="s">
        <v>23</v>
      </c>
      <c r="E21" s="39" t="s">
        <v>42</v>
      </c>
      <c r="F21" s="34">
        <v>100000</v>
      </c>
      <c r="G21" s="35">
        <v>100000</v>
      </c>
      <c r="H21" s="34">
        <v>50000</v>
      </c>
      <c r="I21" s="34"/>
      <c r="J21" s="51" t="s">
        <v>43</v>
      </c>
      <c r="K21" s="34"/>
      <c r="L21" s="52" t="s">
        <v>26</v>
      </c>
    </row>
    <row r="22" spans="1:12" ht="47.25" customHeight="1">
      <c r="A22" s="15" t="s">
        <v>44</v>
      </c>
      <c r="B22" s="15">
        <v>600</v>
      </c>
      <c r="C22" s="15">
        <v>60014</v>
      </c>
      <c r="D22" s="53" t="s">
        <v>23</v>
      </c>
      <c r="E22" s="54" t="s">
        <v>45</v>
      </c>
      <c r="F22" s="55">
        <f>200000-31586</f>
        <v>168414</v>
      </c>
      <c r="G22" s="56">
        <f>200000-31586</f>
        <v>168414</v>
      </c>
      <c r="H22" s="55">
        <f>100000-31586</f>
        <v>68414</v>
      </c>
      <c r="I22" s="55"/>
      <c r="J22" s="57" t="s">
        <v>46</v>
      </c>
      <c r="K22" s="55"/>
      <c r="L22" s="54" t="s">
        <v>26</v>
      </c>
    </row>
    <row r="23" spans="1:12" ht="44.25" customHeight="1">
      <c r="A23" s="58" t="s">
        <v>47</v>
      </c>
      <c r="B23" s="58">
        <v>600</v>
      </c>
      <c r="C23" s="58">
        <v>60014</v>
      </c>
      <c r="D23" s="59" t="s">
        <v>23</v>
      </c>
      <c r="E23" s="60" t="s">
        <v>48</v>
      </c>
      <c r="F23" s="61">
        <v>24410</v>
      </c>
      <c r="G23" s="62">
        <v>12353</v>
      </c>
      <c r="H23" s="61"/>
      <c r="I23" s="61"/>
      <c r="J23" s="63" t="s">
        <v>49</v>
      </c>
      <c r="K23" s="61"/>
      <c r="L23" s="60" t="s">
        <v>26</v>
      </c>
    </row>
    <row r="24" spans="1:12" ht="51.75" customHeight="1">
      <c r="A24" s="6" t="s">
        <v>50</v>
      </c>
      <c r="B24" s="6">
        <v>600</v>
      </c>
      <c r="C24" s="6">
        <v>60014</v>
      </c>
      <c r="D24" s="105" t="s">
        <v>33</v>
      </c>
      <c r="E24" s="8" t="s">
        <v>162</v>
      </c>
      <c r="F24" s="12">
        <v>684400</v>
      </c>
      <c r="G24" s="106">
        <v>409400</v>
      </c>
      <c r="H24" s="12">
        <v>0</v>
      </c>
      <c r="I24" s="12"/>
      <c r="J24" s="11" t="s">
        <v>51</v>
      </c>
      <c r="K24" s="12"/>
      <c r="L24" s="8" t="s">
        <v>26</v>
      </c>
    </row>
    <row r="25" spans="1:12" ht="51.75" customHeight="1">
      <c r="A25" s="22" t="s">
        <v>52</v>
      </c>
      <c r="B25" s="22">
        <v>600</v>
      </c>
      <c r="C25" s="22">
        <v>60014</v>
      </c>
      <c r="D25" s="64" t="s">
        <v>23</v>
      </c>
      <c r="E25" s="65" t="s">
        <v>53</v>
      </c>
      <c r="F25" s="66">
        <f>84180+27090</f>
        <v>111270</v>
      </c>
      <c r="G25" s="67">
        <f>15000+27090</f>
        <v>42090</v>
      </c>
      <c r="H25" s="68">
        <v>27090</v>
      </c>
      <c r="I25" s="68"/>
      <c r="J25" s="51" t="s">
        <v>54</v>
      </c>
      <c r="K25" s="68"/>
      <c r="L25" s="65" t="s">
        <v>26</v>
      </c>
    </row>
    <row r="26" spans="1:13" ht="49.5" customHeight="1">
      <c r="A26" s="31" t="s">
        <v>55</v>
      </c>
      <c r="B26" s="31">
        <v>600</v>
      </c>
      <c r="C26" s="31">
        <v>60014</v>
      </c>
      <c r="D26" s="118" t="s">
        <v>166</v>
      </c>
      <c r="E26" s="39" t="s">
        <v>56</v>
      </c>
      <c r="F26" s="69">
        <f>2218425+31586</f>
        <v>2250011</v>
      </c>
      <c r="G26" s="35">
        <f>1218425+23300+31586</f>
        <v>1273311</v>
      </c>
      <c r="H26" s="34">
        <f>218425+500000+31586</f>
        <v>750011</v>
      </c>
      <c r="I26" s="34"/>
      <c r="J26" s="51" t="s">
        <v>120</v>
      </c>
      <c r="K26" s="34"/>
      <c r="L26" s="39" t="s">
        <v>167</v>
      </c>
      <c r="M26" s="70"/>
    </row>
    <row r="27" spans="1:13" ht="53.25" customHeight="1">
      <c r="A27" s="31" t="s">
        <v>57</v>
      </c>
      <c r="B27" s="31">
        <v>600</v>
      </c>
      <c r="C27" s="31">
        <v>60014</v>
      </c>
      <c r="D27" s="32" t="s">
        <v>23</v>
      </c>
      <c r="E27" s="39" t="s">
        <v>138</v>
      </c>
      <c r="F27" s="34">
        <f>50000+70000+200000-15000</f>
        <v>305000</v>
      </c>
      <c r="G27" s="35">
        <f>50000+70000+200000-15000</f>
        <v>305000</v>
      </c>
      <c r="H27" s="34">
        <f>200000-15000</f>
        <v>185000</v>
      </c>
      <c r="I27" s="34"/>
      <c r="J27" s="51" t="s">
        <v>139</v>
      </c>
      <c r="K27" s="34"/>
      <c r="L27" s="39" t="s">
        <v>26</v>
      </c>
      <c r="M27" s="70"/>
    </row>
    <row r="28" spans="1:13" ht="31.5" customHeight="1">
      <c r="A28" s="31" t="s">
        <v>58</v>
      </c>
      <c r="B28" s="31">
        <v>600</v>
      </c>
      <c r="C28" s="31">
        <v>60014</v>
      </c>
      <c r="D28" s="32" t="s">
        <v>23</v>
      </c>
      <c r="E28" s="39" t="s">
        <v>59</v>
      </c>
      <c r="F28" s="34">
        <v>30000</v>
      </c>
      <c r="G28" s="35">
        <v>30000</v>
      </c>
      <c r="H28" s="34">
        <v>30000</v>
      </c>
      <c r="I28" s="34"/>
      <c r="J28" s="71"/>
      <c r="K28" s="34"/>
      <c r="L28" s="39" t="s">
        <v>26</v>
      </c>
      <c r="M28" s="72"/>
    </row>
    <row r="29" spans="1:13" ht="48.75" customHeight="1">
      <c r="A29" s="31" t="s">
        <v>60</v>
      </c>
      <c r="B29" s="31">
        <v>600</v>
      </c>
      <c r="C29" s="31">
        <v>60014</v>
      </c>
      <c r="D29" s="32" t="s">
        <v>23</v>
      </c>
      <c r="E29" s="39" t="s">
        <v>61</v>
      </c>
      <c r="F29" s="34">
        <v>4872000</v>
      </c>
      <c r="G29" s="73">
        <f>500000+150000+2400000-365000</f>
        <v>2685000</v>
      </c>
      <c r="H29" s="34">
        <f>500000-365000</f>
        <v>135000</v>
      </c>
      <c r="I29" s="74"/>
      <c r="J29" s="51" t="s">
        <v>62</v>
      </c>
      <c r="K29" s="74"/>
      <c r="L29" s="39" t="s">
        <v>26</v>
      </c>
      <c r="M29" s="72"/>
    </row>
    <row r="30" spans="1:13" ht="47.25" customHeight="1">
      <c r="A30" s="31" t="s">
        <v>63</v>
      </c>
      <c r="B30" s="31">
        <v>600</v>
      </c>
      <c r="C30" s="31">
        <v>60014</v>
      </c>
      <c r="D30" s="32" t="s">
        <v>39</v>
      </c>
      <c r="E30" s="39" t="s">
        <v>136</v>
      </c>
      <c r="F30" s="34">
        <v>140000</v>
      </c>
      <c r="G30" s="73">
        <v>140000</v>
      </c>
      <c r="H30" s="34"/>
      <c r="I30" s="74"/>
      <c r="J30" s="51" t="s">
        <v>137</v>
      </c>
      <c r="K30" s="74"/>
      <c r="L30" s="39" t="s">
        <v>22</v>
      </c>
      <c r="M30" s="72"/>
    </row>
    <row r="31" spans="1:13" ht="47.25" customHeight="1">
      <c r="A31" s="31" t="s">
        <v>67</v>
      </c>
      <c r="B31" s="31">
        <v>600</v>
      </c>
      <c r="C31" s="31">
        <v>60014</v>
      </c>
      <c r="D31" s="32" t="s">
        <v>23</v>
      </c>
      <c r="E31" s="39" t="s">
        <v>146</v>
      </c>
      <c r="F31" s="34">
        <f>16450+50000</f>
        <v>66450</v>
      </c>
      <c r="G31" s="73">
        <f>16450+50000</f>
        <v>66450</v>
      </c>
      <c r="H31" s="114">
        <f>16450+50000</f>
        <v>66450</v>
      </c>
      <c r="I31" s="74"/>
      <c r="J31" s="51"/>
      <c r="K31" s="74"/>
      <c r="L31" s="39" t="s">
        <v>26</v>
      </c>
      <c r="M31" s="72"/>
    </row>
    <row r="32" spans="1:13" ht="33.75" customHeight="1">
      <c r="A32" s="31" t="s">
        <v>69</v>
      </c>
      <c r="B32" s="31">
        <v>600</v>
      </c>
      <c r="C32" s="31">
        <v>60014</v>
      </c>
      <c r="D32" s="32" t="s">
        <v>23</v>
      </c>
      <c r="E32" s="112" t="s">
        <v>143</v>
      </c>
      <c r="F32" s="34">
        <v>43920</v>
      </c>
      <c r="G32" s="73">
        <v>21960</v>
      </c>
      <c r="H32" s="34">
        <v>21960</v>
      </c>
      <c r="I32" s="74"/>
      <c r="J32" s="51"/>
      <c r="K32" s="74"/>
      <c r="L32" s="39" t="s">
        <v>26</v>
      </c>
      <c r="M32" s="72"/>
    </row>
    <row r="33" spans="1:13" ht="36.75" customHeight="1">
      <c r="A33" s="31" t="s">
        <v>70</v>
      </c>
      <c r="B33" s="31">
        <v>600</v>
      </c>
      <c r="C33" s="31">
        <v>60014</v>
      </c>
      <c r="D33" s="32" t="s">
        <v>23</v>
      </c>
      <c r="E33" s="112" t="s">
        <v>144</v>
      </c>
      <c r="F33" s="34">
        <v>93940</v>
      </c>
      <c r="G33" s="73">
        <v>93940</v>
      </c>
      <c r="H33" s="34">
        <v>93940</v>
      </c>
      <c r="I33" s="74"/>
      <c r="J33" s="51"/>
      <c r="K33" s="74"/>
      <c r="L33" s="39" t="s">
        <v>26</v>
      </c>
      <c r="M33" s="72"/>
    </row>
    <row r="34" spans="1:13" ht="35.25" customHeight="1">
      <c r="A34" s="31" t="s">
        <v>71</v>
      </c>
      <c r="B34" s="31">
        <v>630</v>
      </c>
      <c r="C34" s="31">
        <v>63003</v>
      </c>
      <c r="D34" s="32" t="s">
        <v>23</v>
      </c>
      <c r="E34" s="39" t="s">
        <v>64</v>
      </c>
      <c r="F34" s="34">
        <v>55000</v>
      </c>
      <c r="G34" s="73">
        <v>55000</v>
      </c>
      <c r="H34" s="34">
        <v>55000</v>
      </c>
      <c r="I34" s="34"/>
      <c r="J34" s="71"/>
      <c r="K34" s="34"/>
      <c r="L34" s="39" t="s">
        <v>22</v>
      </c>
      <c r="M34" s="72"/>
    </row>
    <row r="35" spans="1:13" ht="27.75" customHeight="1">
      <c r="A35" s="15"/>
      <c r="B35" s="75"/>
      <c r="C35" s="75"/>
      <c r="D35" s="16" t="s">
        <v>23</v>
      </c>
      <c r="E35" s="17" t="s">
        <v>65</v>
      </c>
      <c r="F35" s="18">
        <v>35000</v>
      </c>
      <c r="G35" s="76">
        <v>35000</v>
      </c>
      <c r="H35" s="18">
        <v>35000</v>
      </c>
      <c r="I35" s="18"/>
      <c r="J35" s="77"/>
      <c r="K35" s="18"/>
      <c r="L35" s="21" t="s">
        <v>22</v>
      </c>
      <c r="M35" s="72"/>
    </row>
    <row r="36" spans="1:13" ht="31.5" customHeight="1">
      <c r="A36" s="22"/>
      <c r="B36" s="78"/>
      <c r="C36" s="78"/>
      <c r="D36" s="79" t="s">
        <v>23</v>
      </c>
      <c r="E36" s="80" t="s">
        <v>66</v>
      </c>
      <c r="F36" s="81">
        <v>20000</v>
      </c>
      <c r="G36" s="82">
        <v>20000</v>
      </c>
      <c r="H36" s="81">
        <v>20000</v>
      </c>
      <c r="I36" s="81"/>
      <c r="J36" s="83"/>
      <c r="K36" s="81"/>
      <c r="L36" s="65" t="s">
        <v>22</v>
      </c>
      <c r="M36" s="72"/>
    </row>
    <row r="37" spans="1:12" ht="27" customHeight="1">
      <c r="A37" s="31" t="s">
        <v>73</v>
      </c>
      <c r="B37" s="31">
        <v>750</v>
      </c>
      <c r="C37" s="31">
        <v>75020</v>
      </c>
      <c r="D37" s="32" t="s">
        <v>23</v>
      </c>
      <c r="E37" s="39" t="s">
        <v>68</v>
      </c>
      <c r="F37" s="34">
        <f>702300-30886-3228-27000-278359+24450</f>
        <v>387277</v>
      </c>
      <c r="G37" s="35">
        <f>702300-30886-3228-27000-278359+24450</f>
        <v>387277</v>
      </c>
      <c r="H37" s="34">
        <f>702300-30886-3228-27000-278359+24450</f>
        <v>387277</v>
      </c>
      <c r="I37" s="34"/>
      <c r="J37" s="71"/>
      <c r="K37" s="34"/>
      <c r="L37" s="39" t="s">
        <v>22</v>
      </c>
    </row>
    <row r="38" spans="1:12" ht="32.25" customHeight="1">
      <c r="A38" s="15" t="s">
        <v>75</v>
      </c>
      <c r="B38" s="15">
        <v>750</v>
      </c>
      <c r="C38" s="15">
        <v>75020</v>
      </c>
      <c r="D38" s="53" t="s">
        <v>23</v>
      </c>
      <c r="E38" s="54" t="s">
        <v>119</v>
      </c>
      <c r="F38" s="55">
        <f>3500+3228+5300</f>
        <v>12028</v>
      </c>
      <c r="G38" s="56">
        <f>3500+3228+5300</f>
        <v>12028</v>
      </c>
      <c r="H38" s="55">
        <f>3500+3228+5300</f>
        <v>12028</v>
      </c>
      <c r="I38" s="55"/>
      <c r="J38" s="115"/>
      <c r="K38" s="55"/>
      <c r="L38" s="54" t="s">
        <v>22</v>
      </c>
    </row>
    <row r="39" spans="1:12" ht="36.75" customHeight="1">
      <c r="A39" s="58" t="s">
        <v>77</v>
      </c>
      <c r="B39" s="58">
        <v>750</v>
      </c>
      <c r="C39" s="58">
        <v>75020</v>
      </c>
      <c r="D39" s="59" t="s">
        <v>23</v>
      </c>
      <c r="E39" s="60" t="s">
        <v>132</v>
      </c>
      <c r="F39" s="61">
        <v>13550</v>
      </c>
      <c r="G39" s="62">
        <v>13550</v>
      </c>
      <c r="H39" s="61">
        <v>13550</v>
      </c>
      <c r="I39" s="61"/>
      <c r="J39" s="84"/>
      <c r="K39" s="61"/>
      <c r="L39" s="60" t="s">
        <v>22</v>
      </c>
    </row>
    <row r="40" spans="1:12" ht="38.25" customHeight="1">
      <c r="A40" s="22" t="s">
        <v>79</v>
      </c>
      <c r="B40" s="22">
        <v>801</v>
      </c>
      <c r="C40" s="22">
        <v>80120</v>
      </c>
      <c r="D40" s="64" t="s">
        <v>23</v>
      </c>
      <c r="E40" s="65" t="s">
        <v>72</v>
      </c>
      <c r="F40" s="68">
        <f>25000+28500</f>
        <v>53500</v>
      </c>
      <c r="G40" s="67">
        <f>25000+28500</f>
        <v>53500</v>
      </c>
      <c r="H40" s="68">
        <f>25000+28500</f>
        <v>53500</v>
      </c>
      <c r="I40" s="68"/>
      <c r="J40" s="96"/>
      <c r="K40" s="68"/>
      <c r="L40" s="65" t="s">
        <v>22</v>
      </c>
    </row>
    <row r="41" spans="1:12" ht="33.75" customHeight="1">
      <c r="A41" s="31" t="s">
        <v>80</v>
      </c>
      <c r="B41" s="31">
        <v>801</v>
      </c>
      <c r="C41" s="31">
        <v>80120</v>
      </c>
      <c r="D41" s="32" t="s">
        <v>23</v>
      </c>
      <c r="E41" s="39" t="s">
        <v>74</v>
      </c>
      <c r="F41" s="34">
        <v>1988000</v>
      </c>
      <c r="G41" s="35">
        <v>449000</v>
      </c>
      <c r="H41" s="34">
        <v>449000</v>
      </c>
      <c r="I41" s="34"/>
      <c r="J41" s="71"/>
      <c r="K41" s="34"/>
      <c r="L41" s="39" t="s">
        <v>22</v>
      </c>
    </row>
    <row r="42" spans="1:12" ht="32.25" customHeight="1">
      <c r="A42" s="31" t="s">
        <v>81</v>
      </c>
      <c r="B42" s="31">
        <v>801</v>
      </c>
      <c r="C42" s="31">
        <v>80130</v>
      </c>
      <c r="D42" s="32" t="s">
        <v>23</v>
      </c>
      <c r="E42" s="39" t="s">
        <v>76</v>
      </c>
      <c r="F42" s="34">
        <v>50000</v>
      </c>
      <c r="G42" s="35">
        <v>50000</v>
      </c>
      <c r="H42" s="34">
        <v>50000</v>
      </c>
      <c r="I42" s="34"/>
      <c r="J42" s="71"/>
      <c r="K42" s="34"/>
      <c r="L42" s="39" t="s">
        <v>22</v>
      </c>
    </row>
    <row r="43" spans="1:12" ht="33" customHeight="1">
      <c r="A43" s="31" t="s">
        <v>83</v>
      </c>
      <c r="B43" s="31">
        <v>801</v>
      </c>
      <c r="C43" s="31">
        <v>80130</v>
      </c>
      <c r="D43" s="32" t="s">
        <v>23</v>
      </c>
      <c r="E43" s="39" t="s">
        <v>78</v>
      </c>
      <c r="F43" s="34">
        <f>631432-1</f>
        <v>631431</v>
      </c>
      <c r="G43" s="35">
        <f>270732-1</f>
        <v>270731</v>
      </c>
      <c r="H43" s="34">
        <f>270732-1</f>
        <v>270731</v>
      </c>
      <c r="I43" s="34"/>
      <c r="J43" s="71"/>
      <c r="K43" s="34"/>
      <c r="L43" s="39" t="s">
        <v>22</v>
      </c>
    </row>
    <row r="44" spans="1:12" ht="46.5" customHeight="1">
      <c r="A44" s="31" t="s">
        <v>86</v>
      </c>
      <c r="B44" s="31">
        <v>801</v>
      </c>
      <c r="C44" s="31">
        <v>80130</v>
      </c>
      <c r="D44" s="32" t="s">
        <v>23</v>
      </c>
      <c r="E44" s="108" t="s">
        <v>158</v>
      </c>
      <c r="F44" s="34">
        <f>5338680+1</f>
        <v>5338681</v>
      </c>
      <c r="G44" s="35">
        <f>2690375+1</f>
        <v>2690376</v>
      </c>
      <c r="H44" s="71">
        <f>338519+1</f>
        <v>338520</v>
      </c>
      <c r="I44" s="107" t="s">
        <v>163</v>
      </c>
      <c r="J44" s="51"/>
      <c r="K44" s="34"/>
      <c r="L44" s="39" t="s">
        <v>22</v>
      </c>
    </row>
    <row r="45" spans="1:12" ht="48" customHeight="1">
      <c r="A45" s="31" t="s">
        <v>89</v>
      </c>
      <c r="B45" s="22">
        <v>801</v>
      </c>
      <c r="C45" s="22">
        <v>80130</v>
      </c>
      <c r="D45" s="64" t="s">
        <v>23</v>
      </c>
      <c r="E45" s="65" t="s">
        <v>157</v>
      </c>
      <c r="F45" s="66">
        <v>363034</v>
      </c>
      <c r="G45" s="67">
        <v>146237</v>
      </c>
      <c r="H45" s="68">
        <v>63034</v>
      </c>
      <c r="I45" s="68" t="s">
        <v>150</v>
      </c>
      <c r="J45" s="51" t="s">
        <v>149</v>
      </c>
      <c r="K45" s="68"/>
      <c r="L45" s="65" t="s">
        <v>22</v>
      </c>
    </row>
    <row r="46" spans="1:12" ht="49.5" customHeight="1">
      <c r="A46" s="31" t="s">
        <v>92</v>
      </c>
      <c r="B46" s="22">
        <v>851</v>
      </c>
      <c r="C46" s="22">
        <v>85111</v>
      </c>
      <c r="D46" s="64" t="s">
        <v>23</v>
      </c>
      <c r="E46" s="65" t="s">
        <v>82</v>
      </c>
      <c r="F46" s="68">
        <v>83516288</v>
      </c>
      <c r="G46" s="67">
        <f>10537722-35865+4000000+158419-9046161+5000000</f>
        <v>10614115</v>
      </c>
      <c r="H46" s="68">
        <f>235000-35865</f>
        <v>199135</v>
      </c>
      <c r="I46" s="68"/>
      <c r="J46" s="51" t="s">
        <v>140</v>
      </c>
      <c r="K46" s="68"/>
      <c r="L46" s="65" t="s">
        <v>22</v>
      </c>
    </row>
    <row r="47" spans="1:12" ht="49.5" customHeight="1">
      <c r="A47" s="31" t="s">
        <v>121</v>
      </c>
      <c r="B47" s="15">
        <v>852</v>
      </c>
      <c r="C47" s="15">
        <v>85202</v>
      </c>
      <c r="D47" s="53" t="s">
        <v>23</v>
      </c>
      <c r="E47" s="85" t="s">
        <v>84</v>
      </c>
      <c r="F47" s="55">
        <v>84000</v>
      </c>
      <c r="G47" s="56">
        <v>60000</v>
      </c>
      <c r="H47" s="55">
        <v>30000</v>
      </c>
      <c r="I47" s="55"/>
      <c r="J47" s="51" t="s">
        <v>154</v>
      </c>
      <c r="K47" s="55"/>
      <c r="L47" s="54" t="s">
        <v>85</v>
      </c>
    </row>
    <row r="48" spans="1:12" ht="49.5" customHeight="1">
      <c r="A48" s="31" t="s">
        <v>124</v>
      </c>
      <c r="B48" s="15">
        <v>852</v>
      </c>
      <c r="C48" s="15">
        <v>85202</v>
      </c>
      <c r="D48" s="53" t="s">
        <v>23</v>
      </c>
      <c r="E48" s="85" t="s">
        <v>153</v>
      </c>
      <c r="F48" s="55">
        <v>30000</v>
      </c>
      <c r="G48" s="56">
        <v>30000</v>
      </c>
      <c r="H48" s="55">
        <v>15000</v>
      </c>
      <c r="I48" s="55"/>
      <c r="J48" s="51" t="s">
        <v>155</v>
      </c>
      <c r="K48" s="55"/>
      <c r="L48" s="54" t="s">
        <v>148</v>
      </c>
    </row>
    <row r="49" spans="1:12" ht="31.5" customHeight="1">
      <c r="A49" s="31" t="s">
        <v>128</v>
      </c>
      <c r="B49" s="31">
        <v>852</v>
      </c>
      <c r="C49" s="31">
        <v>85202</v>
      </c>
      <c r="D49" s="32" t="s">
        <v>23</v>
      </c>
      <c r="E49" s="86" t="s">
        <v>87</v>
      </c>
      <c r="F49" s="69">
        <v>30000</v>
      </c>
      <c r="G49" s="35">
        <v>30000</v>
      </c>
      <c r="H49" s="34">
        <v>30000</v>
      </c>
      <c r="I49" s="34"/>
      <c r="J49" s="71"/>
      <c r="K49" s="34"/>
      <c r="L49" s="39" t="s">
        <v>88</v>
      </c>
    </row>
    <row r="50" spans="1:12" ht="31.5" customHeight="1">
      <c r="A50" s="31" t="s">
        <v>131</v>
      </c>
      <c r="B50" s="31">
        <v>852</v>
      </c>
      <c r="C50" s="31">
        <v>85202</v>
      </c>
      <c r="D50" s="32" t="s">
        <v>23</v>
      </c>
      <c r="E50" s="86" t="s">
        <v>90</v>
      </c>
      <c r="F50" s="69">
        <v>9000</v>
      </c>
      <c r="G50" s="35">
        <v>9000</v>
      </c>
      <c r="H50" s="34">
        <v>9000</v>
      </c>
      <c r="I50" s="34"/>
      <c r="J50" s="71"/>
      <c r="K50" s="34"/>
      <c r="L50" s="39" t="s">
        <v>91</v>
      </c>
    </row>
    <row r="51" spans="1:12" ht="47.25" customHeight="1">
      <c r="A51" s="31" t="s">
        <v>133</v>
      </c>
      <c r="B51" s="31">
        <v>852</v>
      </c>
      <c r="C51" s="31">
        <v>85202</v>
      </c>
      <c r="D51" s="32" t="s">
        <v>23</v>
      </c>
      <c r="E51" s="85" t="s">
        <v>122</v>
      </c>
      <c r="F51" s="109">
        <v>91000</v>
      </c>
      <c r="G51" s="56">
        <f>91000+12000</f>
        <v>103000</v>
      </c>
      <c r="H51" s="55">
        <f>41000+12000</f>
        <v>53000</v>
      </c>
      <c r="I51" s="55"/>
      <c r="J51" s="51" t="s">
        <v>123</v>
      </c>
      <c r="K51" s="55"/>
      <c r="L51" s="39" t="s">
        <v>91</v>
      </c>
    </row>
    <row r="52" spans="1:12" ht="51.75" customHeight="1">
      <c r="A52" s="31" t="s">
        <v>141</v>
      </c>
      <c r="B52" s="31">
        <v>852</v>
      </c>
      <c r="C52" s="31">
        <v>85202</v>
      </c>
      <c r="D52" s="32" t="s">
        <v>125</v>
      </c>
      <c r="E52" s="85" t="s">
        <v>126</v>
      </c>
      <c r="F52" s="109">
        <v>50000</v>
      </c>
      <c r="G52" s="56">
        <v>50000</v>
      </c>
      <c r="H52" s="55"/>
      <c r="I52" s="55"/>
      <c r="J52" s="51" t="s">
        <v>123</v>
      </c>
      <c r="K52" s="55"/>
      <c r="L52" s="39" t="s">
        <v>127</v>
      </c>
    </row>
    <row r="53" spans="1:12" ht="47.25" customHeight="1">
      <c r="A53" s="31" t="s">
        <v>142</v>
      </c>
      <c r="B53" s="31">
        <v>852</v>
      </c>
      <c r="C53" s="31">
        <v>85202</v>
      </c>
      <c r="D53" s="32" t="s">
        <v>125</v>
      </c>
      <c r="E53" s="85" t="s">
        <v>129</v>
      </c>
      <c r="F53" s="109">
        <v>10000</v>
      </c>
      <c r="G53" s="56">
        <v>10000</v>
      </c>
      <c r="H53" s="55"/>
      <c r="I53" s="55"/>
      <c r="J53" s="51" t="s">
        <v>130</v>
      </c>
      <c r="K53" s="55"/>
      <c r="L53" s="39" t="s">
        <v>127</v>
      </c>
    </row>
    <row r="54" spans="1:12" ht="31.5" customHeight="1">
      <c r="A54" s="31" t="s">
        <v>152</v>
      </c>
      <c r="B54" s="31">
        <v>921</v>
      </c>
      <c r="C54" s="31">
        <v>92118</v>
      </c>
      <c r="D54" s="32" t="s">
        <v>93</v>
      </c>
      <c r="E54" s="87" t="s">
        <v>94</v>
      </c>
      <c r="F54" s="61">
        <v>18000</v>
      </c>
      <c r="G54" s="62">
        <v>18000</v>
      </c>
      <c r="H54" s="61">
        <v>18000</v>
      </c>
      <c r="I54" s="61"/>
      <c r="J54" s="84"/>
      <c r="K54" s="61"/>
      <c r="L54" s="39" t="s">
        <v>22</v>
      </c>
    </row>
    <row r="55" spans="1:12" ht="22.5" customHeight="1">
      <c r="A55" s="123" t="s">
        <v>95</v>
      </c>
      <c r="B55" s="124"/>
      <c r="C55" s="124"/>
      <c r="D55" s="124"/>
      <c r="E55" s="125"/>
      <c r="F55" s="88">
        <f>F12+F15+F16+F21+F22+F23+F24+F25+F26+F27+F28+F29+F30+F31+F32+F33+F34+F37+F38+F39+F40+F41+F42+F43+F44+F45+F46+F47+F48+F49+F50+F54+F51+F52+F53</f>
        <v>123376743</v>
      </c>
      <c r="G55" s="89">
        <f>G12+G15+G16+G21+G22+G23+G24+G25+G26+G27+G28+G29+G30+G31+G32+G33+G34+G37+G38+G39+G40+G41+G42+G43+G44+G45+G46+G47+G48+G49+G50+G51+G52+G53+G54</f>
        <v>35494454</v>
      </c>
      <c r="H55" s="90">
        <f>H12+H15+H16+H21+H22+H25+H26+H27+H28+H29+H31+H32+H33+H34+H37+H38+H39+H40+H41+H42+H43+H44+H45+H46+H47+H48+H49+H50+H51+H54</f>
        <v>4725790</v>
      </c>
      <c r="I55" s="90">
        <f>315000+667000+1107500+1376605+975251+73020</f>
        <v>4514376</v>
      </c>
      <c r="J55" s="91">
        <f>1119679+80000+2313500+1254000+50000+100000+12353+275000+134400+15000+523300+120000+150000+2400000+140000+10183+3856561+5158419+1400000+30000+15000+50000+50000+10000</f>
        <v>19267395</v>
      </c>
      <c r="K55" s="90">
        <f>K12+K15</f>
        <v>6986893</v>
      </c>
      <c r="L55" s="119" t="s">
        <v>110</v>
      </c>
    </row>
    <row r="56" spans="1:12" ht="27" customHeight="1">
      <c r="A56" s="126" t="s">
        <v>96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ht="24" customHeight="1">
      <c r="A57" s="6" t="s">
        <v>15</v>
      </c>
      <c r="B57" s="6">
        <v>600</v>
      </c>
      <c r="C57" s="6">
        <v>60014</v>
      </c>
      <c r="D57" s="6">
        <v>6060</v>
      </c>
      <c r="E57" s="92" t="s">
        <v>97</v>
      </c>
      <c r="F57" s="93">
        <v>4000</v>
      </c>
      <c r="G57" s="10">
        <v>4000</v>
      </c>
      <c r="H57" s="93">
        <v>4000</v>
      </c>
      <c r="I57" s="92"/>
      <c r="J57" s="92"/>
      <c r="K57" s="92"/>
      <c r="L57" s="92" t="s">
        <v>26</v>
      </c>
    </row>
    <row r="58" spans="1:12" ht="22.5" customHeight="1">
      <c r="A58" s="94" t="s">
        <v>27</v>
      </c>
      <c r="B58" s="22">
        <v>600</v>
      </c>
      <c r="C58" s="22">
        <v>60014</v>
      </c>
      <c r="D58" s="22">
        <v>6060</v>
      </c>
      <c r="E58" s="65" t="s">
        <v>98</v>
      </c>
      <c r="F58" s="66">
        <v>23000</v>
      </c>
      <c r="G58" s="95">
        <v>6000</v>
      </c>
      <c r="H58" s="66">
        <v>6000</v>
      </c>
      <c r="I58" s="78"/>
      <c r="J58" s="78"/>
      <c r="K58" s="78"/>
      <c r="L58" s="78" t="s">
        <v>26</v>
      </c>
    </row>
    <row r="59" spans="1:12" ht="21" customHeight="1">
      <c r="A59" s="94" t="s">
        <v>31</v>
      </c>
      <c r="B59" s="22">
        <v>600</v>
      </c>
      <c r="C59" s="22">
        <v>60014</v>
      </c>
      <c r="D59" s="22">
        <v>6060</v>
      </c>
      <c r="E59" s="78" t="s">
        <v>161</v>
      </c>
      <c r="F59" s="66">
        <v>15000</v>
      </c>
      <c r="G59" s="95">
        <v>15000</v>
      </c>
      <c r="H59" s="66">
        <v>15000</v>
      </c>
      <c r="I59" s="78"/>
      <c r="J59" s="78"/>
      <c r="K59" s="78"/>
      <c r="L59" s="78" t="s">
        <v>26</v>
      </c>
    </row>
    <row r="60" spans="1:12" ht="49.5" customHeight="1">
      <c r="A60" s="94" t="s">
        <v>41</v>
      </c>
      <c r="B60" s="31">
        <v>750</v>
      </c>
      <c r="C60" s="31">
        <v>75019</v>
      </c>
      <c r="D60" s="31">
        <v>6060</v>
      </c>
      <c r="E60" s="39" t="s">
        <v>99</v>
      </c>
      <c r="F60" s="34">
        <v>4000</v>
      </c>
      <c r="G60" s="35">
        <v>4000</v>
      </c>
      <c r="H60" s="34">
        <v>4000</v>
      </c>
      <c r="I60" s="34"/>
      <c r="J60" s="34"/>
      <c r="K60" s="34"/>
      <c r="L60" s="39" t="s">
        <v>22</v>
      </c>
    </row>
    <row r="61" spans="1:12" ht="21" customHeight="1">
      <c r="A61" s="94" t="s">
        <v>44</v>
      </c>
      <c r="B61" s="31">
        <v>750</v>
      </c>
      <c r="C61" s="31">
        <v>75020</v>
      </c>
      <c r="D61" s="32" t="s">
        <v>100</v>
      </c>
      <c r="E61" s="39" t="s">
        <v>101</v>
      </c>
      <c r="F61" s="34">
        <v>78651</v>
      </c>
      <c r="G61" s="35">
        <v>30775</v>
      </c>
      <c r="H61" s="34">
        <v>30775</v>
      </c>
      <c r="I61" s="34"/>
      <c r="J61" s="71"/>
      <c r="K61" s="34"/>
      <c r="L61" s="39" t="s">
        <v>22</v>
      </c>
    </row>
    <row r="62" spans="1:12" ht="27" customHeight="1">
      <c r="A62" s="94" t="s">
        <v>47</v>
      </c>
      <c r="B62" s="22">
        <v>750</v>
      </c>
      <c r="C62" s="22">
        <v>75020</v>
      </c>
      <c r="D62" s="32" t="s">
        <v>102</v>
      </c>
      <c r="E62" s="65" t="s">
        <v>117</v>
      </c>
      <c r="F62" s="68">
        <f>30762+27000</f>
        <v>57762</v>
      </c>
      <c r="G62" s="67">
        <f>30762+27000</f>
        <v>57762</v>
      </c>
      <c r="H62" s="68">
        <f>30762+27000</f>
        <v>57762</v>
      </c>
      <c r="I62" s="68"/>
      <c r="J62" s="96"/>
      <c r="K62" s="68"/>
      <c r="L62" s="65" t="s">
        <v>22</v>
      </c>
    </row>
    <row r="63" spans="1:12" ht="31.5" customHeight="1">
      <c r="A63" s="94" t="s">
        <v>50</v>
      </c>
      <c r="B63" s="22">
        <v>750</v>
      </c>
      <c r="C63" s="22">
        <v>75020</v>
      </c>
      <c r="D63" s="31">
        <v>6060</v>
      </c>
      <c r="E63" s="65" t="s">
        <v>103</v>
      </c>
      <c r="F63" s="68">
        <v>20130</v>
      </c>
      <c r="G63" s="67">
        <v>20130</v>
      </c>
      <c r="H63" s="68">
        <v>20130</v>
      </c>
      <c r="I63" s="68"/>
      <c r="J63" s="96"/>
      <c r="K63" s="68"/>
      <c r="L63" s="65" t="s">
        <v>22</v>
      </c>
    </row>
    <row r="64" spans="1:12" ht="21" customHeight="1">
      <c r="A64" s="94" t="s">
        <v>52</v>
      </c>
      <c r="B64" s="22">
        <v>750</v>
      </c>
      <c r="C64" s="22">
        <v>75020</v>
      </c>
      <c r="D64" s="31">
        <v>6060</v>
      </c>
      <c r="E64" s="65" t="s">
        <v>159</v>
      </c>
      <c r="F64" s="68">
        <v>12200</v>
      </c>
      <c r="G64" s="67">
        <v>12200</v>
      </c>
      <c r="H64" s="68">
        <v>12200</v>
      </c>
      <c r="I64" s="68"/>
      <c r="J64" s="96"/>
      <c r="K64" s="68"/>
      <c r="L64" s="65" t="s">
        <v>22</v>
      </c>
    </row>
    <row r="65" spans="1:12" ht="49.5" customHeight="1">
      <c r="A65" s="94" t="s">
        <v>55</v>
      </c>
      <c r="B65" s="22">
        <v>851</v>
      </c>
      <c r="C65" s="22">
        <v>85111</v>
      </c>
      <c r="D65" s="31">
        <v>6220</v>
      </c>
      <c r="E65" s="65" t="s">
        <v>151</v>
      </c>
      <c r="F65" s="68">
        <v>300000</v>
      </c>
      <c r="G65" s="67">
        <v>300000</v>
      </c>
      <c r="H65" s="68"/>
      <c r="I65" s="68"/>
      <c r="J65" s="97" t="s">
        <v>156</v>
      </c>
      <c r="K65" s="68"/>
      <c r="L65" s="65" t="s">
        <v>22</v>
      </c>
    </row>
    <row r="66" spans="1:12" ht="48" customHeight="1">
      <c r="A66" s="94" t="s">
        <v>57</v>
      </c>
      <c r="B66" s="31">
        <v>851</v>
      </c>
      <c r="C66" s="31">
        <v>85141</v>
      </c>
      <c r="D66" s="32" t="s">
        <v>93</v>
      </c>
      <c r="E66" s="39" t="s">
        <v>104</v>
      </c>
      <c r="F66" s="34">
        <v>270000</v>
      </c>
      <c r="G66" s="35">
        <v>180000</v>
      </c>
      <c r="H66" s="34">
        <v>90000</v>
      </c>
      <c r="I66" s="34"/>
      <c r="J66" s="97" t="s">
        <v>105</v>
      </c>
      <c r="K66" s="34"/>
      <c r="L66" s="65" t="s">
        <v>22</v>
      </c>
    </row>
    <row r="67" spans="1:12" ht="22.5" customHeight="1">
      <c r="A67" s="94" t="s">
        <v>58</v>
      </c>
      <c r="B67" s="15">
        <v>852</v>
      </c>
      <c r="C67" s="15">
        <v>85202</v>
      </c>
      <c r="D67" s="53" t="s">
        <v>102</v>
      </c>
      <c r="E67" s="54" t="s">
        <v>106</v>
      </c>
      <c r="F67" s="55">
        <f>10000+4000</f>
        <v>14000</v>
      </c>
      <c r="G67" s="56">
        <f>10000+4000</f>
        <v>14000</v>
      </c>
      <c r="H67" s="55">
        <f>10000+4000</f>
        <v>14000</v>
      </c>
      <c r="I67" s="55"/>
      <c r="J67" s="57"/>
      <c r="K67" s="55"/>
      <c r="L67" s="54" t="s">
        <v>107</v>
      </c>
    </row>
    <row r="68" spans="1:12" ht="39.75" customHeight="1">
      <c r="A68" s="94" t="s">
        <v>60</v>
      </c>
      <c r="B68" s="15">
        <v>852</v>
      </c>
      <c r="C68" s="15">
        <v>85202</v>
      </c>
      <c r="D68" s="53" t="s">
        <v>102</v>
      </c>
      <c r="E68" s="54" t="s">
        <v>147</v>
      </c>
      <c r="F68" s="55">
        <v>6862</v>
      </c>
      <c r="G68" s="56">
        <v>6862</v>
      </c>
      <c r="H68" s="55">
        <v>6862</v>
      </c>
      <c r="I68" s="55"/>
      <c r="J68" s="57"/>
      <c r="K68" s="55"/>
      <c r="L68" s="54" t="s">
        <v>148</v>
      </c>
    </row>
    <row r="69" spans="1:12" ht="19.5" customHeight="1">
      <c r="A69" s="94" t="s">
        <v>63</v>
      </c>
      <c r="B69" s="15">
        <v>852</v>
      </c>
      <c r="C69" s="15">
        <v>85202</v>
      </c>
      <c r="D69" s="53" t="s">
        <v>102</v>
      </c>
      <c r="E69" s="116" t="s">
        <v>160</v>
      </c>
      <c r="F69" s="117">
        <v>10000</v>
      </c>
      <c r="G69" s="56">
        <v>10000</v>
      </c>
      <c r="H69" s="117">
        <v>10000</v>
      </c>
      <c r="I69" s="117"/>
      <c r="J69" s="57"/>
      <c r="K69" s="55"/>
      <c r="L69" s="54" t="s">
        <v>148</v>
      </c>
    </row>
    <row r="70" spans="1:12" ht="19.5" customHeight="1">
      <c r="A70" s="94" t="s">
        <v>67</v>
      </c>
      <c r="B70" s="15">
        <v>852</v>
      </c>
      <c r="C70" s="15">
        <v>85202</v>
      </c>
      <c r="D70" s="53" t="s">
        <v>102</v>
      </c>
      <c r="E70" s="116" t="s">
        <v>164</v>
      </c>
      <c r="F70" s="117">
        <v>4167</v>
      </c>
      <c r="G70" s="56">
        <v>4167</v>
      </c>
      <c r="H70" s="117">
        <v>4167</v>
      </c>
      <c r="I70" s="117"/>
      <c r="J70" s="57"/>
      <c r="K70" s="55"/>
      <c r="L70" s="54" t="s">
        <v>148</v>
      </c>
    </row>
    <row r="71" spans="1:12" ht="48" customHeight="1">
      <c r="A71" s="94" t="s">
        <v>69</v>
      </c>
      <c r="B71" s="31">
        <v>853</v>
      </c>
      <c r="C71" s="31">
        <v>85311</v>
      </c>
      <c r="D71" s="32" t="s">
        <v>102</v>
      </c>
      <c r="E71" s="39" t="s">
        <v>108</v>
      </c>
      <c r="F71" s="34">
        <f>48349+33500-25275-12000</f>
        <v>44574</v>
      </c>
      <c r="G71" s="35">
        <f>48349+33500-25275-12000</f>
        <v>44574</v>
      </c>
      <c r="H71" s="34">
        <f>48349-25275-12000</f>
        <v>11074</v>
      </c>
      <c r="I71" s="34"/>
      <c r="J71" s="97" t="s">
        <v>145</v>
      </c>
      <c r="K71" s="34"/>
      <c r="L71" s="39" t="s">
        <v>91</v>
      </c>
    </row>
    <row r="72" spans="1:12" ht="47.25" customHeight="1">
      <c r="A72" s="94" t="s">
        <v>70</v>
      </c>
      <c r="B72" s="58">
        <v>921</v>
      </c>
      <c r="C72" s="58">
        <v>92118</v>
      </c>
      <c r="D72" s="59" t="s">
        <v>93</v>
      </c>
      <c r="E72" s="60" t="s">
        <v>115</v>
      </c>
      <c r="F72" s="61">
        <v>50000</v>
      </c>
      <c r="G72" s="62">
        <v>50000</v>
      </c>
      <c r="H72" s="61"/>
      <c r="I72" s="61"/>
      <c r="J72" s="63" t="s">
        <v>116</v>
      </c>
      <c r="K72" s="61"/>
      <c r="L72" s="60" t="s">
        <v>22</v>
      </c>
    </row>
    <row r="73" spans="1:12" ht="22.5" customHeight="1">
      <c r="A73" s="123" t="s">
        <v>109</v>
      </c>
      <c r="B73" s="124"/>
      <c r="C73" s="124"/>
      <c r="D73" s="124"/>
      <c r="E73" s="125"/>
      <c r="F73" s="90">
        <f>SUM(F57:F72)</f>
        <v>914346</v>
      </c>
      <c r="G73" s="89">
        <f>SUM(G57:G72)</f>
        <v>759470</v>
      </c>
      <c r="H73" s="90">
        <f>SUM(H57:H71)</f>
        <v>285970</v>
      </c>
      <c r="I73" s="90">
        <f>SUM(I61:I66)</f>
        <v>0</v>
      </c>
      <c r="J73" s="90">
        <f>90000+33500+50000+300000</f>
        <v>473500</v>
      </c>
      <c r="K73" s="90">
        <f>SUM(K61:K66)</f>
        <v>0</v>
      </c>
      <c r="L73" s="113" t="s">
        <v>110</v>
      </c>
    </row>
    <row r="74" spans="1:12" ht="22.5" customHeight="1">
      <c r="A74" s="129" t="s">
        <v>111</v>
      </c>
      <c r="B74" s="130"/>
      <c r="C74" s="130"/>
      <c r="D74" s="130"/>
      <c r="E74" s="131"/>
      <c r="F74" s="99">
        <f aca="true" t="shared" si="0" ref="F74:K74">SUM(F55,F73)</f>
        <v>124291089</v>
      </c>
      <c r="G74" s="100">
        <f t="shared" si="0"/>
        <v>36253924</v>
      </c>
      <c r="H74" s="99">
        <f t="shared" si="0"/>
        <v>5011760</v>
      </c>
      <c r="I74" s="99">
        <f t="shared" si="0"/>
        <v>4514376</v>
      </c>
      <c r="J74" s="99">
        <f t="shared" si="0"/>
        <v>19740895</v>
      </c>
      <c r="K74" s="99">
        <f t="shared" si="0"/>
        <v>6986893</v>
      </c>
      <c r="L74" s="98" t="s">
        <v>110</v>
      </c>
    </row>
    <row r="75" spans="1:12" ht="6.75" customHeight="1">
      <c r="A75" s="101"/>
      <c r="B75" s="101"/>
      <c r="C75" s="101"/>
      <c r="D75" s="101"/>
      <c r="E75" s="101"/>
      <c r="F75" s="102"/>
      <c r="G75" s="101"/>
      <c r="H75" s="101"/>
      <c r="I75" s="101"/>
      <c r="J75" s="101"/>
      <c r="K75" s="101"/>
      <c r="L75" s="101"/>
    </row>
    <row r="76" spans="1:12" ht="15.75">
      <c r="A76" s="101" t="s">
        <v>112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ht="17.25" customHeight="1">
      <c r="A77" s="101" t="s">
        <v>113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ht="15" customHeight="1">
      <c r="A78" s="122" t="s">
        <v>114</v>
      </c>
      <c r="B78" s="122"/>
      <c r="C78" s="122"/>
      <c r="D78" s="122"/>
      <c r="E78" s="122"/>
      <c r="F78" s="122"/>
      <c r="G78" s="122"/>
      <c r="H78" s="122"/>
      <c r="I78" s="101"/>
      <c r="J78" s="101"/>
      <c r="K78" s="101"/>
      <c r="L78" s="101"/>
    </row>
    <row r="79" spans="1:12" ht="3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01"/>
    </row>
    <row r="80" spans="1:12" ht="12.75" customHeight="1">
      <c r="A80" s="132" t="s">
        <v>165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03"/>
    </row>
    <row r="81" spans="1:11" ht="15.75">
      <c r="A81" s="122"/>
      <c r="B81" s="122"/>
      <c r="C81" s="122"/>
      <c r="D81" s="122"/>
      <c r="E81" s="122"/>
      <c r="F81" s="122"/>
      <c r="G81" s="122"/>
      <c r="H81" s="122"/>
      <c r="I81" s="111"/>
      <c r="J81" s="111"/>
      <c r="K81" s="111"/>
    </row>
    <row r="82" spans="1:8" ht="12.75">
      <c r="A82" s="103"/>
      <c r="B82" s="103"/>
      <c r="C82" s="103"/>
      <c r="D82" s="103"/>
      <c r="E82" s="103"/>
      <c r="F82" s="103"/>
      <c r="G82" s="103"/>
      <c r="H82" s="103"/>
    </row>
    <row r="83" spans="1:8" ht="15.75">
      <c r="A83" s="122"/>
      <c r="B83" s="122"/>
      <c r="C83" s="122"/>
      <c r="D83" s="122"/>
      <c r="E83" s="122"/>
      <c r="F83" s="122"/>
      <c r="G83" s="122"/>
      <c r="H83" s="122"/>
    </row>
    <row r="84" spans="1:8" ht="12.75">
      <c r="A84" s="103"/>
      <c r="B84" s="103"/>
      <c r="C84" s="103"/>
      <c r="D84" s="103"/>
      <c r="E84" s="103"/>
      <c r="F84" s="103"/>
      <c r="G84" s="103"/>
      <c r="H84" s="103"/>
    </row>
    <row r="85" spans="1:8" ht="12.75">
      <c r="A85" s="103"/>
      <c r="B85" s="103"/>
      <c r="C85" s="103"/>
      <c r="D85" s="103"/>
      <c r="E85" s="103"/>
      <c r="F85" s="103"/>
      <c r="G85" s="103"/>
      <c r="H85" s="103"/>
    </row>
    <row r="86" spans="1:8" ht="12.75">
      <c r="A86" s="103"/>
      <c r="B86" s="103"/>
      <c r="C86" s="103"/>
      <c r="D86" s="103"/>
      <c r="E86" s="103"/>
      <c r="F86" s="103"/>
      <c r="G86" s="103"/>
      <c r="H86" s="103"/>
    </row>
    <row r="87" spans="1:8" ht="12.75">
      <c r="A87" s="103"/>
      <c r="B87" s="103"/>
      <c r="C87" s="103"/>
      <c r="D87" s="103"/>
      <c r="E87" s="103"/>
      <c r="F87" s="103"/>
      <c r="G87" s="103"/>
      <c r="H87" s="103"/>
    </row>
    <row r="88" spans="1:8" ht="12.75">
      <c r="A88" s="103"/>
      <c r="B88" s="103"/>
      <c r="C88" s="103"/>
      <c r="D88" s="103"/>
      <c r="E88" s="103"/>
      <c r="F88" s="103"/>
      <c r="G88" s="103"/>
      <c r="H88" s="103"/>
    </row>
    <row r="89" spans="1:8" ht="12.75">
      <c r="A89" s="120"/>
      <c r="B89" s="120"/>
      <c r="C89" s="120"/>
      <c r="D89" s="120"/>
      <c r="E89" s="120"/>
      <c r="F89" s="120"/>
      <c r="G89" s="120"/>
      <c r="H89" s="103"/>
    </row>
    <row r="90" spans="1:8" ht="12.75">
      <c r="A90" s="120"/>
      <c r="B90" s="120"/>
      <c r="C90" s="120"/>
      <c r="D90" s="120"/>
      <c r="E90" s="120"/>
      <c r="F90" s="120"/>
      <c r="G90" s="120"/>
      <c r="H90" s="120"/>
    </row>
    <row r="91" spans="1:8" ht="12.75">
      <c r="A91" s="103"/>
      <c r="B91" s="103"/>
      <c r="C91" s="103"/>
      <c r="D91" s="103"/>
      <c r="E91" s="103"/>
      <c r="F91" s="103"/>
      <c r="G91" s="103"/>
      <c r="H91" s="103"/>
    </row>
    <row r="92" spans="1:8" ht="12.75">
      <c r="A92" s="103"/>
      <c r="B92" s="103"/>
      <c r="C92" s="103"/>
      <c r="D92" s="103"/>
      <c r="E92" s="103"/>
      <c r="F92" s="103"/>
      <c r="G92" s="103"/>
      <c r="H92" s="103"/>
    </row>
    <row r="93" spans="1:8" ht="12.75">
      <c r="A93" s="103"/>
      <c r="B93" s="103"/>
      <c r="C93" s="103"/>
      <c r="D93" s="103"/>
      <c r="E93" s="103"/>
      <c r="F93" s="103"/>
      <c r="G93" s="103"/>
      <c r="H93" s="103"/>
    </row>
  </sheetData>
  <mergeCells count="28">
    <mergeCell ref="I2:L2"/>
    <mergeCell ref="I1:L1"/>
    <mergeCell ref="A4:L4"/>
    <mergeCell ref="A6:A10"/>
    <mergeCell ref="B6:B10"/>
    <mergeCell ref="C6:C10"/>
    <mergeCell ref="E6:E10"/>
    <mergeCell ref="G6:K6"/>
    <mergeCell ref="L6:L10"/>
    <mergeCell ref="D6:D10"/>
    <mergeCell ref="K8:K10"/>
    <mergeCell ref="A89:G89"/>
    <mergeCell ref="A56:L56"/>
    <mergeCell ref="A73:E73"/>
    <mergeCell ref="A74:E74"/>
    <mergeCell ref="A79:K79"/>
    <mergeCell ref="A78:H78"/>
    <mergeCell ref="A80:K80"/>
    <mergeCell ref="A90:H90"/>
    <mergeCell ref="F6:F10"/>
    <mergeCell ref="A83:H83"/>
    <mergeCell ref="A81:H81"/>
    <mergeCell ref="H7:K7"/>
    <mergeCell ref="H8:H10"/>
    <mergeCell ref="I8:I10"/>
    <mergeCell ref="J8:J10"/>
    <mergeCell ref="A55:E55"/>
    <mergeCell ref="G7:G10"/>
  </mergeCells>
  <printOptions horizontalCentered="1"/>
  <pageMargins left="0.2755905511811024" right="0.1968503937007874" top="0.49" bottom="0.2755905511811024" header="0.31496062992125984" footer="0.31496062992125984"/>
  <pageSetup horizontalDpi="600" verticalDpi="600" orientation="landscape" paperSize="9" scale="74" r:id="rId1"/>
  <rowBreaks count="2" manualBreakCount="2">
    <brk id="23" max="11" man="1"/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2007-12-14T11:52:07Z</cp:lastPrinted>
  <dcterms:created xsi:type="dcterms:W3CDTF">2007-07-19T07:50:50Z</dcterms:created>
  <dcterms:modified xsi:type="dcterms:W3CDTF">2007-12-31T06:34:55Z</dcterms:modified>
  <cp:category/>
  <cp:version/>
  <cp:contentType/>
  <cp:contentStatus/>
</cp:coreProperties>
</file>