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  <sheet name="bez oświaty, dps-ów i rządówki" sheetId="2" r:id="rId2"/>
  </sheets>
  <definedNames>
    <definedName name="_xlnm.Print_Area" localSheetId="1">'bez oświaty, dps-ów i rządówki'!$A$1:$F$157</definedName>
    <definedName name="_xlnm.Print_Area" localSheetId="0">'Wydatki'!$A$1:$D$465</definedName>
    <definedName name="_xlnm.Print_Titles" localSheetId="1">'bez oświaty, dps-ów i rządówki'!$5:$8</definedName>
    <definedName name="_xlnm.Print_Titles" localSheetId="0">'Wydatki'!$7:$10</definedName>
  </definedNames>
  <calcPr fullCalcOnLoad="1"/>
</workbook>
</file>

<file path=xl/sharedStrings.xml><?xml version="1.0" encoding="utf-8"?>
<sst xmlns="http://schemas.openxmlformats.org/spreadsheetml/2006/main" count="721" uniqueCount="257">
  <si>
    <t>Rozdział</t>
  </si>
  <si>
    <t>Przewidywane</t>
  </si>
  <si>
    <t>Dział</t>
  </si>
  <si>
    <t>wykonanie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</si>
  <si>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</si>
  <si>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</si>
  <si>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</si>
  <si>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</si>
  <si>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</si>
  <si>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</si>
  <si>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</si>
  <si>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</si>
  <si>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</si>
  <si>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jednostka odpowiedzialna za realizację budżetu:</t>
  </si>
  <si>
    <t>OPP Koniaków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</si>
  <si>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</si>
  <si>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</si>
  <si>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</si>
  <si>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</si>
  <si>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</si>
  <si>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</si>
  <si>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</si>
  <si>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</si>
  <si>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</si>
  <si>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Oświata i wychowanie</t>
  </si>
  <si>
    <t>Licea ogólnokształcące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</si>
  <si>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</si>
  <si>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</si>
  <si>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</si>
  <si>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</si>
  <si>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</si>
  <si>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</si>
  <si>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</si>
  <si>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</si>
  <si>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</si>
  <si>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</si>
  <si>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</si>
  <si>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</si>
  <si>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</si>
  <si>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</si>
  <si>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</si>
  <si>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</si>
  <si>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</si>
  <si>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</si>
  <si>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</si>
  <si>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</si>
  <si>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</si>
  <si>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</si>
  <si>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</si>
  <si>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</si>
  <si>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</si>
  <si>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</si>
  <si>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</si>
  <si>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</si>
  <si>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</si>
  <si>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</si>
  <si>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</si>
  <si>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</si>
  <si>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</si>
  <si>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</si>
  <si>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</si>
  <si>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</si>
  <si>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</si>
  <si>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</si>
  <si>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</si>
  <si>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</si>
  <si>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</si>
  <si>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</si>
  <si>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</si>
  <si>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</si>
  <si>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</si>
  <si>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</si>
  <si>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</si>
  <si>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</si>
  <si>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</si>
  <si>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</si>
  <si>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</si>
  <si>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</si>
  <si>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</si>
  <si>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</si>
  <si>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</si>
  <si>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</si>
  <si>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</si>
  <si>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</si>
  <si>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</si>
  <si>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</si>
  <si>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</si>
  <si>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</si>
  <si>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</si>
  <si>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</si>
  <si>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</si>
  <si>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</si>
  <si>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</si>
  <si>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</si>
  <si>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</si>
  <si>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</si>
  <si>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</si>
  <si>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</si>
  <si>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</si>
  <si>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</si>
  <si>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</si>
  <si>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</si>
  <si>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</si>
  <si>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</si>
  <si>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</si>
  <si>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Powiatowy Urząd Pracy</t>
  </si>
  <si>
    <t>- RDD Zamarski</t>
  </si>
  <si>
    <t>- DPS Skoczów, ul. Sportowa</t>
  </si>
  <si>
    <t>- PCPR, w tym dla:</t>
  </si>
  <si>
    <t>całość stanowią wydatki bieżące</t>
  </si>
  <si>
    <t>całość stanowią wydatki majątkowe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</si>
  <si>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</si>
  <si>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</si>
  <si>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</si>
  <si>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</si>
  <si>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</si>
  <si>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</si>
  <si>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</si>
  <si>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</si>
  <si>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</si>
  <si>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</si>
  <si>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</si>
  <si>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</si>
  <si>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</si>
  <si>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</si>
  <si>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</si>
  <si>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</si>
  <si>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</si>
  <si>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</si>
  <si>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</si>
  <si>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</si>
  <si>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</si>
  <si>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</si>
  <si>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</si>
  <si>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</si>
  <si>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</si>
  <si>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</si>
  <si>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</si>
  <si>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</si>
  <si>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ZSZ Skoczów</t>
  </si>
  <si>
    <t>ZSEG Cieszyn</t>
  </si>
  <si>
    <t>ZSP Nr 1 Cieszyn</t>
  </si>
  <si>
    <t>ZSB Cieszyn</t>
  </si>
  <si>
    <t>ZSP Istebna</t>
  </si>
  <si>
    <t>ZSP Ustroń</t>
  </si>
  <si>
    <t>- MSTD Ustroń</t>
  </si>
  <si>
    <t>Centra kształcenia ustawicznego i praktycznego oraz ośrodki dokształcania zawodowego</t>
  </si>
  <si>
    <t>DD w Cieszynie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</si>
  <si>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</si>
  <si>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</si>
  <si>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</si>
  <si>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</si>
  <si>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</si>
  <si>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</si>
  <si>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</si>
  <si>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</si>
  <si>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</si>
  <si>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Starostwo Powiatowe</t>
  </si>
  <si>
    <t>SSM Istebna</t>
  </si>
  <si>
    <t>Sp. Ośrodek Szkolno-Wych. Cieszyn</t>
  </si>
  <si>
    <t>Opracowania geodezyjne i kartograficzne</t>
  </si>
  <si>
    <t>PCPR (granty)</t>
  </si>
  <si>
    <t>Powiatowy Urząd Pracy (granty)</t>
  </si>
  <si>
    <t>DD Cieszyn</t>
  </si>
  <si>
    <t>900</t>
  </si>
  <si>
    <t>Gospodarka komunalna i ochrona środowiska</t>
  </si>
  <si>
    <t>Zespoły do spraw orzekania o stopniu niepełnosprawności</t>
  </si>
  <si>
    <t>02001</t>
  </si>
  <si>
    <t>Gospodarka leśna</t>
  </si>
  <si>
    <t>75095</t>
  </si>
  <si>
    <t>Pomoc Społeczna</t>
  </si>
  <si>
    <t>Pozostałe zadania  w zakresie polityki społecznej</t>
  </si>
  <si>
    <t>- dotacja dla RDD niepubliczny</t>
  </si>
  <si>
    <t>- RDD niepubliczny</t>
  </si>
  <si>
    <t>Ośrodki rewalidacyjno - wychowawcze</t>
  </si>
  <si>
    <t>- OERW Ustroń</t>
  </si>
  <si>
    <t>- OREW Cieszyn</t>
  </si>
  <si>
    <t>- rezerwa celowa oświatowa</t>
  </si>
  <si>
    <t>SOSW Cieszyn</t>
  </si>
  <si>
    <t>Ośrodki adopcyjno - opiekuńcze</t>
  </si>
  <si>
    <t>- pozostałe (usamodzielnienia)</t>
  </si>
  <si>
    <t>w tym dotacja dla SSM "Wiecha" Ustroń</t>
  </si>
  <si>
    <t>Dochody</t>
  </si>
  <si>
    <t>Wydatki</t>
  </si>
  <si>
    <t>Rozchody</t>
  </si>
  <si>
    <t>Przychody</t>
  </si>
  <si>
    <t>- opłaty z tyt.porozumień między powiatami</t>
  </si>
  <si>
    <t>ZSO Wisła</t>
  </si>
  <si>
    <t>ZSR Międzyświeć</t>
  </si>
  <si>
    <t>Wczesne wspomaganie rozwoju dziecka</t>
  </si>
  <si>
    <t>Pomoc materialna dla uczniów</t>
  </si>
  <si>
    <t>I LO im. Osuchowskiego</t>
  </si>
  <si>
    <t>ZSO im. Kopernika w Cieszynie</t>
  </si>
  <si>
    <t>ZSO im. Stalmacha Wisła</t>
  </si>
  <si>
    <t>- dotacja (SOS "Wioski dziecięce")</t>
  </si>
  <si>
    <t>jednostka odpowiedzialna za realizację budżetu: CKP Bażanowice</t>
  </si>
  <si>
    <t>Starostwo Powiatowe (majątkowe)</t>
  </si>
  <si>
    <t>- Niepubliczny SOS "Wioski dziecięce"</t>
  </si>
  <si>
    <t>- Miasto Ustroń (dot. MDSS Ustroń)</t>
  </si>
  <si>
    <t>całość stanowią wynagrodzenia i pochodne od wynagrodzeń</t>
  </si>
  <si>
    <t>całość stanowią wydatki na obsługę długu</t>
  </si>
  <si>
    <t>- SOSW Cieszyn</t>
  </si>
  <si>
    <t>całość wydatków stanowi dotacja</t>
  </si>
  <si>
    <t>całość wydatków stanowi dotacja, w tym:</t>
  </si>
  <si>
    <t>całość wydatków stanowi dotacja (granty)</t>
  </si>
  <si>
    <t>jednostki odpowiedzialne za realizację budżetu:</t>
  </si>
  <si>
    <t>OPDiR DD Międzyświeć</t>
  </si>
  <si>
    <t>Rodzinny Dom Dziecka Zamarski</t>
  </si>
  <si>
    <t>- OPDiR DD Międzyświeć</t>
  </si>
  <si>
    <t>Ośrodki wsparcia</t>
  </si>
  <si>
    <t>010</t>
  </si>
  <si>
    <t>Rolnictwo i łowiectwo</t>
  </si>
  <si>
    <t>01005</t>
  </si>
  <si>
    <t>Prace geodezyjno - urządzeniowe na potrzeby rolnictwa</t>
  </si>
  <si>
    <t>85141</t>
  </si>
  <si>
    <t>Ratownictwo medyczne</t>
  </si>
  <si>
    <t>SSM Ustroń Dobka</t>
  </si>
  <si>
    <t>Starostwo Powiatowe (wydatki majątkowe)</t>
  </si>
  <si>
    <t>w roku 2007</t>
  </si>
  <si>
    <t>Plan 2008</t>
  </si>
  <si>
    <t>Wskaźnik 5:4</t>
  </si>
  <si>
    <t>a) wydatki bieżące (pozostałe)</t>
  </si>
  <si>
    <t>Rehabilitacja zawodowa i społeczna osób niepełnosprawnych</t>
  </si>
  <si>
    <t>75075</t>
  </si>
  <si>
    <t>Promocja jednostek samorządu terytorialnego</t>
  </si>
  <si>
    <t>całość stanowią wydatki bieżące (tylko własne!)</t>
  </si>
  <si>
    <t>- dotacje (granty)</t>
  </si>
  <si>
    <t>- dotacje (w tym: 20.400 zł - monografia, 47.100 zł - granty)</t>
  </si>
  <si>
    <t>801</t>
  </si>
  <si>
    <t>80195</t>
  </si>
  <si>
    <t>WYDATKI (BIEŻĄCE)</t>
  </si>
  <si>
    <t>Załącznik nr 2</t>
  </si>
  <si>
    <t>Pozostałe zadania w zakresie polityki społecznej</t>
  </si>
  <si>
    <t>ZST Cieszyn</t>
  </si>
  <si>
    <t>- ESSOiB COBRA</t>
  </si>
  <si>
    <t>- Akademie PRENTKI</t>
  </si>
  <si>
    <t>całość stanowią wydatki bieżące (pozostałe)</t>
  </si>
  <si>
    <t xml:space="preserve">- ZSO im. Kopernika </t>
  </si>
  <si>
    <t>- Starostwo Powiatowe (Wydział Edukacji)</t>
  </si>
  <si>
    <t>- rezerwa celowa na projekty nieinwestycyjne w ramach Programu Operacyjnego Kapitał Ludzki</t>
  </si>
  <si>
    <t>- rezerwa celowa na wkłady własne do projektów inwestycyjnych w ramach funduszy unijnych</t>
  </si>
  <si>
    <t>całość stanowią wydatki bieżące (dotacja)</t>
  </si>
  <si>
    <t xml:space="preserve">- dotacje </t>
  </si>
  <si>
    <t>- pozostałe (w tym 20.400 zł na monografię)</t>
  </si>
  <si>
    <t>- rezerwa celowa na inwestycje i zakupy inwestycyjne</t>
  </si>
  <si>
    <t>- rezerwa celowa na zadania w zakresie zarządzania kryzysowego</t>
  </si>
  <si>
    <t>75421</t>
  </si>
  <si>
    <t>Zarządzanie kryzysowe</t>
  </si>
  <si>
    <t>łącznie:</t>
  </si>
  <si>
    <t>85121</t>
  </si>
  <si>
    <t>Lecznictwo ambulatoryjne</t>
  </si>
  <si>
    <t>Załącznik nr 4 do Uchwały Budżetowej Rady Powiatu Cieszyńskiego</t>
  </si>
  <si>
    <t>- rezerwa celowa na wkłady własne do projektów w dziedzinie kultury</t>
  </si>
  <si>
    <t>- dotacja (granty)</t>
  </si>
  <si>
    <t>60016</t>
  </si>
  <si>
    <t>Drogi publiczne gminne</t>
  </si>
  <si>
    <t>Nr XIV/120/07 z dnia 27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</si>
</sst>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 shrinkToFit="1"/>
    </xf>
    <xf numFmtId="165" fontId="10" fillId="0" borderId="4" xfId="0" applyNumberFormat="1" applyFont="1" applyFill="1" applyBorder="1" applyAlignment="1">
      <alignment horizontal="right" vertical="center"/>
    </xf>
    <xf numFmtId="164" fontId="10" fillId="0" borderId="4" xfId="19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 wrapText="1" shrinkToFit="1"/>
    </xf>
    <xf numFmtId="164" fontId="9" fillId="0" borderId="5" xfId="19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wrapText="1"/>
    </xf>
    <xf numFmtId="164" fontId="9" fillId="0" borderId="6" xfId="19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 vertical="center"/>
    </xf>
    <xf numFmtId="164" fontId="9" fillId="0" borderId="7" xfId="19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center" wrapText="1" inden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indent="1"/>
    </xf>
    <xf numFmtId="3" fontId="9" fillId="0" borderId="6" xfId="0" applyNumberFormat="1" applyFont="1" applyFill="1" applyBorder="1" applyAlignment="1">
      <alignment vertical="center"/>
    </xf>
    <xf numFmtId="3" fontId="9" fillId="0" borderId="7" xfId="0" applyNumberFormat="1" applyFont="1" applyBorder="1" applyAlignment="1">
      <alignment/>
    </xf>
    <xf numFmtId="49" fontId="9" fillId="0" borderId="7" xfId="0" applyNumberFormat="1" applyFont="1" applyFill="1" applyBorder="1" applyAlignment="1">
      <alignment horizontal="left" indent="1"/>
    </xf>
    <xf numFmtId="49" fontId="9" fillId="0" borderId="7" xfId="0" applyNumberFormat="1" applyFont="1" applyFill="1" applyBorder="1" applyAlignment="1">
      <alignment vertical="center" wrapText="1" shrinkToFit="1"/>
    </xf>
    <xf numFmtId="49" fontId="9" fillId="0" borderId="6" xfId="0" applyNumberFormat="1" applyFont="1" applyFill="1" applyBorder="1" applyAlignment="1">
      <alignment horizontal="left" vertical="top" wrapText="1" indent="2"/>
    </xf>
    <xf numFmtId="49" fontId="10" fillId="0" borderId="4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wrapText="1"/>
    </xf>
    <xf numFmtId="164" fontId="9" fillId="0" borderId="4" xfId="19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vertical="center" wrapText="1"/>
    </xf>
    <xf numFmtId="164" fontId="9" fillId="0" borderId="5" xfId="19" applyNumberFormat="1" applyFont="1" applyBorder="1" applyAlignment="1">
      <alignment/>
    </xf>
    <xf numFmtId="164" fontId="9" fillId="0" borderId="6" xfId="19" applyNumberFormat="1" applyFont="1" applyBorder="1" applyAlignment="1">
      <alignment/>
    </xf>
    <xf numFmtId="164" fontId="9" fillId="0" borderId="7" xfId="19" applyNumberFormat="1" applyFont="1" applyBorder="1" applyAlignment="1">
      <alignment/>
    </xf>
    <xf numFmtId="49" fontId="9" fillId="0" borderId="6" xfId="0" applyNumberFormat="1" applyFont="1" applyFill="1" applyBorder="1" applyAlignment="1">
      <alignment vertical="center" wrapText="1" shrinkToFit="1"/>
    </xf>
    <xf numFmtId="49" fontId="9" fillId="0" borderId="5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left" indent="1"/>
    </xf>
    <xf numFmtId="3" fontId="9" fillId="0" borderId="8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164" fontId="10" fillId="0" borderId="4" xfId="19" applyNumberFormat="1" applyFont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center" wrapText="1"/>
    </xf>
    <xf numFmtId="3" fontId="9" fillId="0" borderId="5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left" wrapText="1" indent="4"/>
    </xf>
    <xf numFmtId="0" fontId="9" fillId="0" borderId="3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wrapText="1" indent="4"/>
    </xf>
    <xf numFmtId="49" fontId="9" fillId="0" borderId="6" xfId="0" applyNumberFormat="1" applyFont="1" applyFill="1" applyBorder="1" applyAlignment="1">
      <alignment horizontal="left" wrapText="1"/>
    </xf>
    <xf numFmtId="3" fontId="9" fillId="0" borderId="6" xfId="0" applyNumberFormat="1" applyFont="1" applyBorder="1" applyAlignment="1">
      <alignment vertical="center"/>
    </xf>
    <xf numFmtId="49" fontId="9" fillId="0" borderId="7" xfId="0" applyNumberFormat="1" applyFont="1" applyFill="1" applyBorder="1" applyAlignment="1">
      <alignment horizontal="left" wrapText="1" indent="1"/>
    </xf>
    <xf numFmtId="49" fontId="9" fillId="0" borderId="6" xfId="0" applyNumberFormat="1" applyFont="1" applyFill="1" applyBorder="1" applyAlignment="1">
      <alignment horizontal="left" wrapText="1" indent="1"/>
    </xf>
    <xf numFmtId="49" fontId="10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vertical="top" wrapText="1" indent="1"/>
    </xf>
    <xf numFmtId="49" fontId="9" fillId="0" borderId="7" xfId="0" applyNumberFormat="1" applyFont="1" applyFill="1" applyBorder="1" applyAlignment="1">
      <alignment horizontal="left" vertical="top" wrapText="1" indent="3"/>
    </xf>
    <xf numFmtId="49" fontId="9" fillId="0" borderId="6" xfId="0" applyNumberFormat="1" applyFont="1" applyFill="1" applyBorder="1" applyAlignment="1">
      <alignment horizontal="left" vertical="top" wrapText="1" indent="3"/>
    </xf>
    <xf numFmtId="49" fontId="10" fillId="0" borderId="4" xfId="0" applyNumberFormat="1" applyFont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 shrinkToFit="1"/>
    </xf>
    <xf numFmtId="3" fontId="9" fillId="0" borderId="3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 wrapText="1" shrinkToFit="1"/>
    </xf>
    <xf numFmtId="49" fontId="9" fillId="0" borderId="7" xfId="0" applyNumberFormat="1" applyFont="1" applyFill="1" applyBorder="1" applyAlignment="1">
      <alignment horizontal="left" wrapText="1" indent="3"/>
    </xf>
    <xf numFmtId="3" fontId="9" fillId="0" borderId="0" xfId="0" applyNumberFormat="1" applyFont="1" applyAlignment="1">
      <alignment/>
    </xf>
    <xf numFmtId="49" fontId="9" fillId="0" borderId="6" xfId="0" applyNumberFormat="1" applyFont="1" applyFill="1" applyBorder="1" applyAlignment="1">
      <alignment horizontal="left" wrapText="1" indent="3"/>
    </xf>
    <xf numFmtId="49" fontId="9" fillId="0" borderId="8" xfId="0" applyNumberFormat="1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left" wrapText="1" indent="4"/>
    </xf>
    <xf numFmtId="0" fontId="9" fillId="0" borderId="0" xfId="0" applyFont="1" applyAlignment="1">
      <alignment/>
    </xf>
    <xf numFmtId="49" fontId="9" fillId="0" borderId="5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 vertical="center"/>
    </xf>
    <xf numFmtId="164" fontId="10" fillId="0" borderId="9" xfId="19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49" fontId="9" fillId="0" borderId="6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3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left" wrapText="1" indent="4"/>
    </xf>
    <xf numFmtId="49" fontId="9" fillId="0" borderId="8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 shrinkToFit="1"/>
    </xf>
    <xf numFmtId="165" fontId="9" fillId="0" borderId="1" xfId="0" applyNumberFormat="1" applyFont="1" applyFill="1" applyBorder="1" applyAlignment="1">
      <alignment horizontal="right" vertical="center"/>
    </xf>
    <xf numFmtId="164" fontId="9" fillId="0" borderId="1" xfId="19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164" fontId="9" fillId="0" borderId="3" xfId="19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164" fontId="10" fillId="0" borderId="5" xfId="19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top" wrapText="1" indent="2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vertical="center"/>
    </xf>
    <xf numFmtId="0" fontId="9" fillId="0" borderId="3" xfId="0" applyFont="1" applyBorder="1" applyAlignment="1">
      <alignment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164" fontId="9" fillId="0" borderId="1" xfId="19" applyNumberFormat="1" applyFont="1" applyBorder="1" applyAlignment="1">
      <alignment/>
    </xf>
    <xf numFmtId="164" fontId="9" fillId="0" borderId="3" xfId="19" applyNumberFormat="1" applyFont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left" vertical="top" wrapText="1" indent="1"/>
    </xf>
    <xf numFmtId="49" fontId="9" fillId="0" borderId="3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left" indent="1"/>
    </xf>
    <xf numFmtId="49" fontId="9" fillId="0" borderId="3" xfId="0" applyNumberFormat="1" applyFont="1" applyFill="1" applyBorder="1" applyAlignment="1">
      <alignment/>
    </xf>
    <xf numFmtId="49" fontId="9" fillId="0" borderId="3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164" fontId="9" fillId="0" borderId="2" xfId="19" applyNumberFormat="1" applyFont="1" applyBorder="1" applyAlignment="1">
      <alignment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vertical="center" wrapText="1"/>
    </xf>
    <xf numFmtId="164" fontId="9" fillId="0" borderId="2" xfId="19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vertical="center"/>
    </xf>
    <xf numFmtId="164" fontId="10" fillId="0" borderId="4" xfId="19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 wrapText="1" indent="1"/>
    </xf>
    <xf numFmtId="3" fontId="10" fillId="0" borderId="3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left" wrapText="1" shrinkToFit="1"/>
    </xf>
    <xf numFmtId="49" fontId="9" fillId="0" borderId="8" xfId="0" applyNumberFormat="1" applyFont="1" applyFill="1" applyBorder="1" applyAlignment="1">
      <alignment horizontal="left" wrapText="1" indent="1"/>
    </xf>
    <xf numFmtId="49" fontId="9" fillId="0" borderId="11" xfId="0" applyNumberFormat="1" applyFont="1" applyFill="1" applyBorder="1" applyAlignment="1">
      <alignment horizontal="left" wrapText="1" indent="3"/>
    </xf>
    <xf numFmtId="3" fontId="9" fillId="0" borderId="11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left" wrapText="1"/>
    </xf>
    <xf numFmtId="3" fontId="9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vertical="center"/>
    </xf>
    <xf numFmtId="49" fontId="9" fillId="0" borderId="0" xfId="0" applyNumberFormat="1" applyFont="1" applyAlignment="1">
      <alignment horizontal="right"/>
    </xf>
    <xf numFmtId="49" fontId="9" fillId="0" borderId="2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left" indent="5"/>
    </xf>
    <xf numFmtId="49" fontId="7" fillId="0" borderId="0" xfId="0" applyNumberFormat="1" applyFont="1" applyAlignment="1">
      <alignment horizontal="right"/>
    </xf>
    <xf numFmtId="49" fontId="9" fillId="0" borderId="5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indent="5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="150" zoomScaleSheetLayoutView="150" workbookViewId="0" topLeftCell="A1">
      <pane ySplit="10" topLeftCell="BM462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6.25390625" style="1" customWidth="1"/>
    <col min="2" max="2" width="9.625" style="1" customWidth="1"/>
    <col min="3" max="3" width="58.625" style="2" customWidth="1"/>
    <col min="4" max="4" width="15.125" style="3" customWidth="1"/>
    <col min="5" max="5" width="16.25390625" style="3" customWidth="1"/>
    <col min="6" max="6" width="15.25390625" style="3" customWidth="1"/>
    <col min="7" max="16384" width="9.125" style="3" customWidth="1"/>
  </cols>
  <sheetData>
    <row r="1" spans="1:4" ht="12.75" customHeight="1">
      <c r="A1" s="12"/>
      <c r="B1" s="12"/>
      <c r="C1" s="221" t="s">
        <v>251</v>
      </c>
      <c r="D1" s="221"/>
    </row>
    <row r="2" spans="1:4" ht="15" customHeight="1">
      <c r="A2" s="12"/>
      <c r="B2" s="12"/>
      <c r="C2" s="222" t="s">
        <v>256</v>
      </c>
      <c r="D2" s="222"/>
    </row>
    <row r="3" spans="1:4" ht="11.25" customHeight="1">
      <c r="A3" s="12"/>
      <c r="B3" s="12"/>
      <c r="C3" s="212"/>
      <c r="D3" s="212"/>
    </row>
    <row r="4" spans="1:4" s="4" customFormat="1" ht="18.75" customHeight="1">
      <c r="A4" s="224" t="s">
        <v>115</v>
      </c>
      <c r="B4" s="224"/>
      <c r="C4" s="224"/>
      <c r="D4" s="224"/>
    </row>
    <row r="5" spans="1:4" s="4" customFormat="1" ht="17.25" customHeight="1">
      <c r="A5" s="224" t="s">
        <v>116</v>
      </c>
      <c r="B5" s="224"/>
      <c r="C5" s="224"/>
      <c r="D5" s="224"/>
    </row>
    <row r="6" spans="1:4" ht="6.75" customHeight="1">
      <c r="A6" s="12"/>
      <c r="B6" s="12"/>
      <c r="C6" s="13"/>
      <c r="D6" s="211"/>
    </row>
    <row r="7" spans="1:4" ht="7.5" customHeight="1">
      <c r="A7" s="15"/>
      <c r="B7" s="15"/>
      <c r="C7" s="226" t="s">
        <v>21</v>
      </c>
      <c r="D7" s="116"/>
    </row>
    <row r="8" spans="1:4" ht="12.75" customHeight="1">
      <c r="A8" s="18" t="s">
        <v>2</v>
      </c>
      <c r="B8" s="18" t="s">
        <v>0</v>
      </c>
      <c r="C8" s="227"/>
      <c r="D8" s="16" t="s">
        <v>219</v>
      </c>
    </row>
    <row r="9" spans="1:4" ht="7.5" customHeight="1">
      <c r="A9" s="19"/>
      <c r="B9" s="19"/>
      <c r="C9" s="228"/>
      <c r="D9" s="117"/>
    </row>
    <row r="10" spans="1:4" ht="11.25" customHeight="1">
      <c r="A10" s="138">
        <v>1</v>
      </c>
      <c r="B10" s="138">
        <v>2</v>
      </c>
      <c r="C10" s="139" t="s">
        <v>23</v>
      </c>
      <c r="D10" s="140">
        <v>4</v>
      </c>
    </row>
    <row r="11" spans="1:4" ht="18.75" customHeight="1">
      <c r="A11" s="113" t="s">
        <v>210</v>
      </c>
      <c r="B11" s="113"/>
      <c r="C11" s="114" t="s">
        <v>211</v>
      </c>
      <c r="D11" s="115">
        <f>D12</f>
        <v>80000</v>
      </c>
    </row>
    <row r="12" spans="1:4" ht="15" customHeight="1">
      <c r="A12" s="15"/>
      <c r="B12" s="192" t="s">
        <v>212</v>
      </c>
      <c r="C12" s="121" t="s">
        <v>213</v>
      </c>
      <c r="D12" s="122">
        <v>80000</v>
      </c>
    </row>
    <row r="13" spans="1:4" ht="15" customHeight="1">
      <c r="A13" s="19"/>
      <c r="B13" s="193"/>
      <c r="C13" s="123" t="s">
        <v>109</v>
      </c>
      <c r="D13" s="112"/>
    </row>
    <row r="14" spans="1:4" ht="18.75" customHeight="1">
      <c r="A14" s="20" t="s">
        <v>32</v>
      </c>
      <c r="B14" s="194"/>
      <c r="C14" s="21" t="s">
        <v>33</v>
      </c>
      <c r="D14" s="22">
        <f>D17+D15</f>
        <v>217020</v>
      </c>
    </row>
    <row r="15" spans="1:4" ht="15" customHeight="1">
      <c r="A15" s="24"/>
      <c r="B15" s="195" t="s">
        <v>167</v>
      </c>
      <c r="C15" s="124" t="s">
        <v>168</v>
      </c>
      <c r="D15" s="125">
        <v>91853</v>
      </c>
    </row>
    <row r="16" spans="1:4" ht="15" customHeight="1">
      <c r="A16" s="24"/>
      <c r="B16" s="196"/>
      <c r="C16" s="123" t="s">
        <v>109</v>
      </c>
      <c r="D16" s="129"/>
    </row>
    <row r="17" spans="1:4" ht="15" customHeight="1">
      <c r="A17" s="29"/>
      <c r="B17" s="195" t="s">
        <v>34</v>
      </c>
      <c r="C17" s="124" t="s">
        <v>35</v>
      </c>
      <c r="D17" s="131">
        <v>125167</v>
      </c>
    </row>
    <row r="18" spans="1:4" ht="15" customHeight="1">
      <c r="A18" s="29"/>
      <c r="B18" s="197"/>
      <c r="C18" s="123" t="s">
        <v>241</v>
      </c>
      <c r="D18" s="133"/>
    </row>
    <row r="19" spans="1:4" s="5" customFormat="1" ht="18.75" customHeight="1">
      <c r="A19" s="20" t="s">
        <v>36</v>
      </c>
      <c r="B19" s="194"/>
      <c r="C19" s="21" t="s">
        <v>37</v>
      </c>
      <c r="D19" s="30">
        <f>D25+D20+D35</f>
        <v>25718554</v>
      </c>
    </row>
    <row r="20" spans="1:4" s="4" customFormat="1" ht="15" customHeight="1">
      <c r="A20" s="29"/>
      <c r="B20" s="195" t="s">
        <v>124</v>
      </c>
      <c r="C20" s="124" t="s">
        <v>125</v>
      </c>
      <c r="D20" s="134">
        <f>D22</f>
        <v>3169054</v>
      </c>
    </row>
    <row r="21" spans="1:4" s="4" customFormat="1" ht="15" customHeight="1">
      <c r="A21" s="29"/>
      <c r="B21" s="198"/>
      <c r="C21" s="44" t="s">
        <v>4</v>
      </c>
      <c r="D21" s="31"/>
    </row>
    <row r="22" spans="1:4" s="4" customFormat="1" ht="15" customHeight="1">
      <c r="A22" s="29"/>
      <c r="B22" s="198"/>
      <c r="C22" s="32" t="s">
        <v>7</v>
      </c>
      <c r="D22" s="33">
        <v>3169054</v>
      </c>
    </row>
    <row r="23" spans="1:4" s="4" customFormat="1" ht="15" customHeight="1">
      <c r="A23" s="29"/>
      <c r="B23" s="198"/>
      <c r="C23" s="35" t="s">
        <v>6</v>
      </c>
      <c r="D23" s="33">
        <v>172044</v>
      </c>
    </row>
    <row r="24" spans="1:4" s="4" customFormat="1" ht="15" customHeight="1">
      <c r="A24" s="29"/>
      <c r="B24" s="197"/>
      <c r="C24" s="37" t="s">
        <v>8</v>
      </c>
      <c r="D24" s="38">
        <f>D22-D23</f>
        <v>2997010</v>
      </c>
    </row>
    <row r="25" spans="1:4" ht="15" customHeight="1">
      <c r="A25" s="29"/>
      <c r="B25" s="195" t="s">
        <v>22</v>
      </c>
      <c r="C25" s="124" t="s">
        <v>38</v>
      </c>
      <c r="D25" s="134">
        <f>D27+D31</f>
        <v>22399500</v>
      </c>
    </row>
    <row r="26" spans="1:4" ht="15" customHeight="1">
      <c r="A26" s="29"/>
      <c r="B26" s="198"/>
      <c r="C26" s="44" t="s">
        <v>4</v>
      </c>
      <c r="D26" s="136"/>
    </row>
    <row r="27" spans="1:4" ht="15" customHeight="1">
      <c r="A27" s="29"/>
      <c r="B27" s="198"/>
      <c r="C27" s="32" t="s">
        <v>7</v>
      </c>
      <c r="D27" s="33">
        <f>SUM(D28:D30)</f>
        <v>6192780</v>
      </c>
    </row>
    <row r="28" spans="1:4" ht="15" customHeight="1">
      <c r="A28" s="29"/>
      <c r="B28" s="198"/>
      <c r="C28" s="35" t="s">
        <v>6</v>
      </c>
      <c r="D28" s="33">
        <v>639853</v>
      </c>
    </row>
    <row r="29" spans="1:4" ht="15" customHeight="1">
      <c r="A29" s="29"/>
      <c r="B29" s="198"/>
      <c r="C29" s="40" t="s">
        <v>9</v>
      </c>
      <c r="D29" s="214">
        <f>2056027+7500</f>
        <v>2063527</v>
      </c>
    </row>
    <row r="30" spans="1:4" ht="15" customHeight="1">
      <c r="A30" s="29"/>
      <c r="B30" s="198"/>
      <c r="C30" s="40" t="s">
        <v>8</v>
      </c>
      <c r="D30" s="33">
        <v>3489400</v>
      </c>
    </row>
    <row r="31" spans="1:4" ht="15" customHeight="1">
      <c r="A31" s="29"/>
      <c r="B31" s="198"/>
      <c r="C31" s="41" t="s">
        <v>10</v>
      </c>
      <c r="D31" s="214">
        <f>15670000+4000+100000+100000+482720-150000</f>
        <v>16206720</v>
      </c>
    </row>
    <row r="32" spans="1:4" ht="15" customHeight="1">
      <c r="A32" s="29"/>
      <c r="B32" s="198"/>
      <c r="C32" s="52" t="s">
        <v>205</v>
      </c>
      <c r="D32" s="38"/>
    </row>
    <row r="33" spans="1:4" ht="15" customHeight="1">
      <c r="A33" s="29"/>
      <c r="B33" s="198"/>
      <c r="C33" s="137" t="s">
        <v>11</v>
      </c>
      <c r="D33" s="31">
        <f>D28+D30+904000+100000+482720</f>
        <v>5615973</v>
      </c>
    </row>
    <row r="34" spans="1:4" ht="15" customHeight="1">
      <c r="A34" s="29"/>
      <c r="B34" s="197"/>
      <c r="C34" s="42" t="s">
        <v>12</v>
      </c>
      <c r="D34" s="38">
        <f>D29+14770000+100000-150000</f>
        <v>16783527</v>
      </c>
    </row>
    <row r="35" spans="1:4" ht="15" customHeight="1">
      <c r="A35" s="29"/>
      <c r="B35" s="195" t="s">
        <v>254</v>
      </c>
      <c r="C35" s="156" t="s">
        <v>255</v>
      </c>
      <c r="D35" s="134">
        <f>D36</f>
        <v>150000</v>
      </c>
    </row>
    <row r="36" spans="1:4" ht="15" customHeight="1">
      <c r="A36" s="29"/>
      <c r="B36" s="197"/>
      <c r="C36" s="157" t="s">
        <v>110</v>
      </c>
      <c r="D36" s="85">
        <v>150000</v>
      </c>
    </row>
    <row r="37" spans="1:4" s="5" customFormat="1" ht="19.5" customHeight="1">
      <c r="A37" s="20" t="s">
        <v>39</v>
      </c>
      <c r="B37" s="194"/>
      <c r="C37" s="43" t="s">
        <v>40</v>
      </c>
      <c r="D37" s="30">
        <f>D38+D43</f>
        <v>49200</v>
      </c>
    </row>
    <row r="38" spans="1:4" ht="15" customHeight="1">
      <c r="A38" s="29"/>
      <c r="B38" s="195" t="s">
        <v>41</v>
      </c>
      <c r="C38" s="141" t="s">
        <v>42</v>
      </c>
      <c r="D38" s="134">
        <f>D40</f>
        <v>34000</v>
      </c>
    </row>
    <row r="39" spans="1:4" ht="15" customHeight="1">
      <c r="A39" s="29"/>
      <c r="B39" s="198"/>
      <c r="C39" s="44" t="s">
        <v>4</v>
      </c>
      <c r="D39" s="31"/>
    </row>
    <row r="40" spans="1:4" ht="15" customHeight="1">
      <c r="A40" s="29"/>
      <c r="B40" s="198"/>
      <c r="C40" s="32" t="s">
        <v>7</v>
      </c>
      <c r="D40" s="33">
        <f>D41+D42</f>
        <v>34000</v>
      </c>
    </row>
    <row r="41" spans="1:4" ht="15" customHeight="1">
      <c r="A41" s="29"/>
      <c r="B41" s="198"/>
      <c r="C41" s="40" t="s">
        <v>9</v>
      </c>
      <c r="D41" s="33">
        <v>20000</v>
      </c>
    </row>
    <row r="42" spans="1:4" ht="15" customHeight="1">
      <c r="A42" s="29"/>
      <c r="B42" s="198"/>
      <c r="C42" s="40" t="s">
        <v>8</v>
      </c>
      <c r="D42" s="214">
        <f>24000-10000</f>
        <v>14000</v>
      </c>
    </row>
    <row r="43" spans="1:4" ht="15" customHeight="1">
      <c r="A43" s="29"/>
      <c r="B43" s="195" t="s">
        <v>43</v>
      </c>
      <c r="C43" s="141" t="s">
        <v>26</v>
      </c>
      <c r="D43" s="134">
        <v>15200</v>
      </c>
    </row>
    <row r="44" spans="1:4" ht="15" customHeight="1">
      <c r="A44" s="29"/>
      <c r="B44" s="197"/>
      <c r="C44" s="123" t="s">
        <v>109</v>
      </c>
      <c r="D44" s="85"/>
    </row>
    <row r="45" spans="1:4" s="5" customFormat="1" ht="19.5" customHeight="1">
      <c r="A45" s="20" t="s">
        <v>44</v>
      </c>
      <c r="B45" s="194"/>
      <c r="C45" s="43" t="s">
        <v>45</v>
      </c>
      <c r="D45" s="30">
        <f>D46</f>
        <v>173804</v>
      </c>
    </row>
    <row r="46" spans="1:4" ht="15" customHeight="1">
      <c r="A46" s="46"/>
      <c r="B46" s="195" t="s">
        <v>46</v>
      </c>
      <c r="C46" s="121" t="s">
        <v>47</v>
      </c>
      <c r="D46" s="134">
        <f>56590+117214</f>
        <v>173804</v>
      </c>
    </row>
    <row r="47" spans="1:4" ht="15" customHeight="1">
      <c r="A47" s="36"/>
      <c r="B47" s="197"/>
      <c r="C47" s="123" t="s">
        <v>109</v>
      </c>
      <c r="D47" s="143"/>
    </row>
    <row r="48" spans="1:4" ht="19.5" customHeight="1">
      <c r="A48" s="20" t="s">
        <v>48</v>
      </c>
      <c r="B48" s="194"/>
      <c r="C48" s="43" t="s">
        <v>49</v>
      </c>
      <c r="D48" s="30">
        <f>D49+D51+D53+D55</f>
        <v>902901</v>
      </c>
    </row>
    <row r="49" spans="1:4" ht="15" customHeight="1">
      <c r="A49" s="29"/>
      <c r="B49" s="195" t="s">
        <v>51</v>
      </c>
      <c r="C49" s="141" t="s">
        <v>50</v>
      </c>
      <c r="D49" s="134">
        <v>280392</v>
      </c>
    </row>
    <row r="50" spans="1:4" ht="15" customHeight="1">
      <c r="A50" s="29"/>
      <c r="B50" s="197"/>
      <c r="C50" s="123" t="s">
        <v>199</v>
      </c>
      <c r="D50" s="85"/>
    </row>
    <row r="51" spans="1:4" ht="15" customHeight="1">
      <c r="A51" s="29"/>
      <c r="B51" s="195" t="s">
        <v>52</v>
      </c>
      <c r="C51" s="144" t="s">
        <v>53</v>
      </c>
      <c r="D51" s="134">
        <v>145939</v>
      </c>
    </row>
    <row r="52" spans="1:4" ht="14.25" customHeight="1">
      <c r="A52" s="29"/>
      <c r="B52" s="197"/>
      <c r="C52" s="123" t="s">
        <v>199</v>
      </c>
      <c r="D52" s="85"/>
    </row>
    <row r="53" spans="1:4" ht="15" customHeight="1">
      <c r="A53" s="29"/>
      <c r="B53" s="195" t="s">
        <v>54</v>
      </c>
      <c r="C53" s="144" t="s">
        <v>160</v>
      </c>
      <c r="D53" s="134">
        <v>11660</v>
      </c>
    </row>
    <row r="54" spans="1:4" ht="15" customHeight="1">
      <c r="A54" s="36"/>
      <c r="B54" s="197"/>
      <c r="C54" s="123" t="s">
        <v>109</v>
      </c>
      <c r="D54" s="85"/>
    </row>
    <row r="55" spans="1:4" ht="15" customHeight="1">
      <c r="A55" s="29"/>
      <c r="B55" s="195" t="s">
        <v>55</v>
      </c>
      <c r="C55" s="144" t="s">
        <v>56</v>
      </c>
      <c r="D55" s="134">
        <f>D57</f>
        <v>464910</v>
      </c>
    </row>
    <row r="56" spans="1:4" ht="15" customHeight="1">
      <c r="A56" s="29"/>
      <c r="B56" s="198"/>
      <c r="C56" s="44" t="s">
        <v>4</v>
      </c>
      <c r="D56" s="31"/>
    </row>
    <row r="57" spans="1:4" ht="15" customHeight="1">
      <c r="A57" s="29"/>
      <c r="B57" s="198"/>
      <c r="C57" s="48" t="s">
        <v>7</v>
      </c>
      <c r="D57" s="33">
        <f>SUM(D58:D59)</f>
        <v>464910</v>
      </c>
    </row>
    <row r="58" spans="1:4" ht="15" customHeight="1">
      <c r="A58" s="29"/>
      <c r="B58" s="198"/>
      <c r="C58" s="35" t="s">
        <v>6</v>
      </c>
      <c r="D58" s="33">
        <v>397200</v>
      </c>
    </row>
    <row r="59" spans="1:4" ht="15" customHeight="1">
      <c r="A59" s="29"/>
      <c r="B59" s="198"/>
      <c r="C59" s="35" t="s">
        <v>8</v>
      </c>
      <c r="D59" s="33">
        <v>67710</v>
      </c>
    </row>
    <row r="60" spans="1:4" s="5" customFormat="1" ht="18" customHeight="1">
      <c r="A60" s="20" t="s">
        <v>57</v>
      </c>
      <c r="B60" s="194"/>
      <c r="C60" s="43" t="s">
        <v>58</v>
      </c>
      <c r="D60" s="30">
        <f>D61+D63+D66+D73+D78+D80</f>
        <v>10066097</v>
      </c>
    </row>
    <row r="61" spans="1:4" ht="15">
      <c r="A61" s="29"/>
      <c r="B61" s="199">
        <v>75011</v>
      </c>
      <c r="C61" s="116" t="s">
        <v>59</v>
      </c>
      <c r="D61" s="146">
        <v>1365199</v>
      </c>
    </row>
    <row r="62" spans="1:4" ht="14.25" customHeight="1">
      <c r="A62" s="29"/>
      <c r="B62" s="197"/>
      <c r="C62" s="123" t="s">
        <v>199</v>
      </c>
      <c r="D62" s="85"/>
    </row>
    <row r="63" spans="1:4" ht="15" customHeight="1">
      <c r="A63" s="29"/>
      <c r="B63" s="195" t="s">
        <v>60</v>
      </c>
      <c r="C63" s="141" t="s">
        <v>61</v>
      </c>
      <c r="D63" s="134">
        <f>SUM(D65:D65)</f>
        <v>481000</v>
      </c>
    </row>
    <row r="64" spans="1:4" ht="15" customHeight="1">
      <c r="A64" s="29"/>
      <c r="B64" s="198"/>
      <c r="C64" s="44" t="s">
        <v>4</v>
      </c>
      <c r="D64" s="167"/>
    </row>
    <row r="65" spans="1:4" ht="15" customHeight="1">
      <c r="A65" s="29"/>
      <c r="B65" s="198"/>
      <c r="C65" s="48" t="s">
        <v>221</v>
      </c>
      <c r="D65" s="33">
        <v>481000</v>
      </c>
    </row>
    <row r="66" spans="1:4" ht="15" customHeight="1">
      <c r="A66" s="29"/>
      <c r="B66" s="195" t="s">
        <v>62</v>
      </c>
      <c r="C66" s="121" t="s">
        <v>63</v>
      </c>
      <c r="D66" s="134">
        <f>D68+D72</f>
        <v>8128598</v>
      </c>
    </row>
    <row r="67" spans="1:4" ht="15" customHeight="1">
      <c r="A67" s="29"/>
      <c r="B67" s="198"/>
      <c r="C67" s="44" t="s">
        <v>4</v>
      </c>
      <c r="D67" s="31"/>
    </row>
    <row r="68" spans="1:5" ht="15" customHeight="1">
      <c r="A68" s="29"/>
      <c r="B68" s="198"/>
      <c r="C68" s="48" t="s">
        <v>7</v>
      </c>
      <c r="D68" s="33">
        <f>D69+D70+D71</f>
        <v>7545368</v>
      </c>
      <c r="E68" s="8"/>
    </row>
    <row r="69" spans="1:4" ht="15" customHeight="1">
      <c r="A69" s="29"/>
      <c r="B69" s="198"/>
      <c r="C69" s="35" t="s">
        <v>6</v>
      </c>
      <c r="D69" s="33">
        <f>4078447+2000-8573</f>
        <v>4071874</v>
      </c>
    </row>
    <row r="70" spans="1:4" ht="15" customHeight="1">
      <c r="A70" s="29"/>
      <c r="B70" s="198"/>
      <c r="C70" s="40" t="s">
        <v>9</v>
      </c>
      <c r="D70" s="33">
        <v>81258</v>
      </c>
    </row>
    <row r="71" spans="1:4" ht="15" customHeight="1">
      <c r="A71" s="29"/>
      <c r="B71" s="198"/>
      <c r="C71" s="40" t="s">
        <v>8</v>
      </c>
      <c r="D71" s="33">
        <v>3392236</v>
      </c>
    </row>
    <row r="72" spans="1:4" ht="15" customHeight="1">
      <c r="A72" s="29"/>
      <c r="B72" s="197"/>
      <c r="C72" s="52" t="s">
        <v>10</v>
      </c>
      <c r="D72" s="38">
        <f>568230+15000</f>
        <v>583230</v>
      </c>
    </row>
    <row r="73" spans="1:4" ht="15" customHeight="1">
      <c r="A73" s="29"/>
      <c r="B73" s="195" t="s">
        <v>64</v>
      </c>
      <c r="C73" s="149" t="s">
        <v>65</v>
      </c>
      <c r="D73" s="134">
        <f>D75</f>
        <v>39000</v>
      </c>
    </row>
    <row r="74" spans="1:4" ht="15" customHeight="1">
      <c r="A74" s="29"/>
      <c r="B74" s="198"/>
      <c r="C74" s="44" t="s">
        <v>4</v>
      </c>
      <c r="D74" s="31"/>
    </row>
    <row r="75" spans="1:4" ht="15" customHeight="1">
      <c r="A75" s="29"/>
      <c r="B75" s="198"/>
      <c r="C75" s="48" t="s">
        <v>7</v>
      </c>
      <c r="D75" s="33">
        <v>39000</v>
      </c>
    </row>
    <row r="76" spans="1:4" ht="15" customHeight="1">
      <c r="A76" s="29"/>
      <c r="B76" s="198"/>
      <c r="C76" s="35" t="s">
        <v>6</v>
      </c>
      <c r="D76" s="33">
        <f>2500+500+12500</f>
        <v>15500</v>
      </c>
    </row>
    <row r="77" spans="1:4" ht="15" customHeight="1">
      <c r="A77" s="29"/>
      <c r="B77" s="197"/>
      <c r="C77" s="93" t="s">
        <v>8</v>
      </c>
      <c r="D77" s="38">
        <f>D75-D76</f>
        <v>23500</v>
      </c>
    </row>
    <row r="78" spans="1:4" ht="15" customHeight="1">
      <c r="A78" s="29"/>
      <c r="B78" s="198" t="s">
        <v>223</v>
      </c>
      <c r="C78" s="175" t="s">
        <v>224</v>
      </c>
      <c r="D78" s="215">
        <f>39300+10000</f>
        <v>49300</v>
      </c>
    </row>
    <row r="79" spans="1:4" ht="15" customHeight="1">
      <c r="A79" s="29"/>
      <c r="B79" s="198"/>
      <c r="C79" s="150" t="s">
        <v>109</v>
      </c>
      <c r="D79" s="167"/>
    </row>
    <row r="80" spans="1:4" ht="15" customHeight="1">
      <c r="A80" s="29"/>
      <c r="B80" s="195" t="s">
        <v>169</v>
      </c>
      <c r="C80" s="141" t="s">
        <v>26</v>
      </c>
      <c r="D80" s="134">
        <v>3000</v>
      </c>
    </row>
    <row r="81" spans="1:4" ht="15" customHeight="1">
      <c r="A81" s="29"/>
      <c r="B81" s="197"/>
      <c r="C81" s="123" t="s">
        <v>204</v>
      </c>
      <c r="D81" s="85"/>
    </row>
    <row r="82" spans="1:4" s="6" customFormat="1" ht="21" customHeight="1">
      <c r="A82" s="20" t="s">
        <v>66</v>
      </c>
      <c r="B82" s="194"/>
      <c r="C82" s="56" t="s">
        <v>67</v>
      </c>
      <c r="D82" s="30">
        <f>D83+D88+D93+D98</f>
        <v>6440900</v>
      </c>
    </row>
    <row r="83" spans="1:4" ht="15" customHeight="1">
      <c r="A83" s="29"/>
      <c r="B83" s="195" t="s">
        <v>68</v>
      </c>
      <c r="C83" s="144" t="s">
        <v>69</v>
      </c>
      <c r="D83" s="134">
        <f>D85</f>
        <v>6222000</v>
      </c>
    </row>
    <row r="84" spans="1:4" ht="15" customHeight="1">
      <c r="A84" s="29"/>
      <c r="B84" s="198"/>
      <c r="C84" s="47" t="s">
        <v>4</v>
      </c>
      <c r="D84" s="31"/>
    </row>
    <row r="85" spans="1:4" ht="15" customHeight="1">
      <c r="A85" s="29"/>
      <c r="B85" s="198"/>
      <c r="C85" s="58" t="s">
        <v>5</v>
      </c>
      <c r="D85" s="33">
        <f>SUM(D86:D87)</f>
        <v>6222000</v>
      </c>
    </row>
    <row r="86" spans="1:4" ht="15" customHeight="1">
      <c r="A86" s="29"/>
      <c r="B86" s="198"/>
      <c r="C86" s="35" t="s">
        <v>6</v>
      </c>
      <c r="D86" s="33">
        <v>5110802</v>
      </c>
    </row>
    <row r="87" spans="1:4" ht="15" customHeight="1">
      <c r="A87" s="29"/>
      <c r="B87" s="197"/>
      <c r="C87" s="37" t="s">
        <v>8</v>
      </c>
      <c r="D87" s="38">
        <v>1111198</v>
      </c>
    </row>
    <row r="88" spans="1:4" ht="15" customHeight="1">
      <c r="A88" s="29"/>
      <c r="B88" s="195" t="s">
        <v>128</v>
      </c>
      <c r="C88" s="144" t="s">
        <v>129</v>
      </c>
      <c r="D88" s="134">
        <f>D90</f>
        <v>198900</v>
      </c>
    </row>
    <row r="89" spans="1:4" ht="15" customHeight="1">
      <c r="A89" s="29"/>
      <c r="B89" s="198"/>
      <c r="C89" s="47" t="s">
        <v>4</v>
      </c>
      <c r="D89" s="31"/>
    </row>
    <row r="90" spans="1:4" ht="15" customHeight="1">
      <c r="A90" s="29"/>
      <c r="B90" s="198"/>
      <c r="C90" s="58" t="s">
        <v>5</v>
      </c>
      <c r="D90" s="33">
        <f>SUM(D91:D92)</f>
        <v>198900</v>
      </c>
    </row>
    <row r="91" spans="1:4" ht="15" customHeight="1">
      <c r="A91" s="29"/>
      <c r="B91" s="198"/>
      <c r="C91" s="35" t="s">
        <v>6</v>
      </c>
      <c r="D91" s="33">
        <v>30683</v>
      </c>
    </row>
    <row r="92" spans="1:4" ht="15" customHeight="1">
      <c r="A92" s="29"/>
      <c r="B92" s="197"/>
      <c r="C92" s="37" t="s">
        <v>9</v>
      </c>
      <c r="D92" s="38">
        <v>168217</v>
      </c>
    </row>
    <row r="93" spans="1:4" ht="15" customHeight="1">
      <c r="A93" s="29"/>
      <c r="B93" s="198" t="s">
        <v>246</v>
      </c>
      <c r="C93" s="206" t="s">
        <v>247</v>
      </c>
      <c r="D93" s="167">
        <f>D95</f>
        <v>10000</v>
      </c>
    </row>
    <row r="94" spans="1:4" ht="15" customHeight="1">
      <c r="A94" s="29"/>
      <c r="B94" s="198"/>
      <c r="C94" s="47" t="s">
        <v>4</v>
      </c>
      <c r="D94" s="167"/>
    </row>
    <row r="95" spans="1:4" ht="15" customHeight="1">
      <c r="A95" s="29"/>
      <c r="B95" s="198"/>
      <c r="C95" s="58" t="s">
        <v>5</v>
      </c>
      <c r="D95" s="33">
        <f>SUM(D96:D97)</f>
        <v>10000</v>
      </c>
    </row>
    <row r="96" spans="1:4" ht="15" customHeight="1">
      <c r="A96" s="29"/>
      <c r="B96" s="198"/>
      <c r="C96" s="35" t="s">
        <v>6</v>
      </c>
      <c r="D96" s="33">
        <v>2000</v>
      </c>
    </row>
    <row r="97" spans="1:4" ht="15" customHeight="1">
      <c r="A97" s="29"/>
      <c r="B97" s="198"/>
      <c r="C97" s="207" t="s">
        <v>8</v>
      </c>
      <c r="D97" s="38">
        <v>8000</v>
      </c>
    </row>
    <row r="98" spans="1:4" ht="15" customHeight="1">
      <c r="A98" s="29"/>
      <c r="B98" s="195" t="s">
        <v>127</v>
      </c>
      <c r="C98" s="144" t="s">
        <v>26</v>
      </c>
      <c r="D98" s="134">
        <v>10000</v>
      </c>
    </row>
    <row r="99" spans="1:4" ht="15" customHeight="1">
      <c r="A99" s="29"/>
      <c r="B99" s="197"/>
      <c r="C99" s="150" t="s">
        <v>109</v>
      </c>
      <c r="D99" s="85"/>
    </row>
    <row r="100" spans="1:4" s="5" customFormat="1" ht="20.25" customHeight="1">
      <c r="A100" s="20" t="s">
        <v>70</v>
      </c>
      <c r="B100" s="194"/>
      <c r="C100" s="43" t="s">
        <v>71</v>
      </c>
      <c r="D100" s="30">
        <f>D101</f>
        <v>781285</v>
      </c>
    </row>
    <row r="101" spans="1:4" s="4" customFormat="1" ht="29.25" customHeight="1">
      <c r="A101" s="46"/>
      <c r="B101" s="195" t="s">
        <v>72</v>
      </c>
      <c r="C101" s="141" t="s">
        <v>73</v>
      </c>
      <c r="D101" s="134">
        <v>781285</v>
      </c>
    </row>
    <row r="102" spans="1:4" s="4" customFormat="1" ht="12.75" customHeight="1">
      <c r="A102" s="36"/>
      <c r="B102" s="197"/>
      <c r="C102" s="150" t="s">
        <v>200</v>
      </c>
      <c r="D102" s="85"/>
    </row>
    <row r="103" spans="1:4" s="5" customFormat="1" ht="21" customHeight="1">
      <c r="A103" s="20" t="s">
        <v>111</v>
      </c>
      <c r="B103" s="194"/>
      <c r="C103" s="43" t="s">
        <v>112</v>
      </c>
      <c r="D103" s="30">
        <f>D104</f>
        <v>2183409</v>
      </c>
    </row>
    <row r="104" spans="1:4" s="4" customFormat="1" ht="15" customHeight="1">
      <c r="A104" s="46"/>
      <c r="B104" s="195" t="s">
        <v>113</v>
      </c>
      <c r="C104" s="141" t="s">
        <v>114</v>
      </c>
      <c r="D104" s="190">
        <f>SUM(D106:D112)</f>
        <v>2183409</v>
      </c>
    </row>
    <row r="105" spans="1:4" s="4" customFormat="1" ht="15" customHeight="1">
      <c r="A105" s="29"/>
      <c r="B105" s="198"/>
      <c r="C105" s="208" t="s">
        <v>4</v>
      </c>
      <c r="D105" s="59"/>
    </row>
    <row r="106" spans="1:4" s="4" customFormat="1" ht="15" customHeight="1">
      <c r="A106" s="29"/>
      <c r="B106" s="198"/>
      <c r="C106" s="32" t="s">
        <v>117</v>
      </c>
      <c r="D106" s="214">
        <f>116186-16100</f>
        <v>100086</v>
      </c>
    </row>
    <row r="107" spans="1:4" s="4" customFormat="1" ht="15" customHeight="1">
      <c r="A107" s="29"/>
      <c r="B107" s="198"/>
      <c r="C107" s="32" t="s">
        <v>177</v>
      </c>
      <c r="D107" s="33">
        <v>1676323</v>
      </c>
    </row>
    <row r="108" spans="1:4" s="4" customFormat="1" ht="15" customHeight="1">
      <c r="A108" s="29"/>
      <c r="B108" s="198"/>
      <c r="C108" s="32" t="s">
        <v>244</v>
      </c>
      <c r="D108" s="33">
        <v>300000</v>
      </c>
    </row>
    <row r="109" spans="1:4" s="4" customFormat="1" ht="15" customHeight="1">
      <c r="A109" s="29"/>
      <c r="B109" s="198"/>
      <c r="C109" s="32" t="s">
        <v>245</v>
      </c>
      <c r="D109" s="33">
        <v>20000</v>
      </c>
    </row>
    <row r="110" spans="1:4" s="4" customFormat="1" ht="29.25" customHeight="1">
      <c r="A110" s="29"/>
      <c r="B110" s="198"/>
      <c r="C110" s="32" t="s">
        <v>239</v>
      </c>
      <c r="D110" s="214">
        <f>15000+7000</f>
        <v>22000</v>
      </c>
    </row>
    <row r="111" spans="1:4" s="4" customFormat="1" ht="29.25" customHeight="1">
      <c r="A111" s="29"/>
      <c r="B111" s="198"/>
      <c r="C111" s="32" t="s">
        <v>240</v>
      </c>
      <c r="D111" s="33">
        <v>50000</v>
      </c>
    </row>
    <row r="112" spans="1:4" s="4" customFormat="1" ht="14.25" customHeight="1">
      <c r="A112" s="36"/>
      <c r="B112" s="197"/>
      <c r="C112" s="27" t="s">
        <v>252</v>
      </c>
      <c r="D112" s="217">
        <v>15000</v>
      </c>
    </row>
    <row r="113" spans="1:5" ht="21" customHeight="1">
      <c r="A113" s="60">
        <v>801</v>
      </c>
      <c r="B113" s="200"/>
      <c r="C113" s="43" t="s">
        <v>24</v>
      </c>
      <c r="D113" s="30">
        <f>D114+D149+D170+D212+D218+D226</f>
        <v>35976532</v>
      </c>
      <c r="E113" s="8"/>
    </row>
    <row r="114" spans="1:5" ht="15" customHeight="1">
      <c r="A114" s="61"/>
      <c r="B114" s="201">
        <v>80120</v>
      </c>
      <c r="C114" s="141" t="s">
        <v>25</v>
      </c>
      <c r="D114" s="134">
        <f>D116+D120</f>
        <v>12012006</v>
      </c>
      <c r="E114" s="8"/>
    </row>
    <row r="115" spans="1:4" ht="15" customHeight="1">
      <c r="A115" s="61"/>
      <c r="B115" s="202"/>
      <c r="C115" s="44" t="s">
        <v>4</v>
      </c>
      <c r="D115" s="59"/>
    </row>
    <row r="116" spans="1:4" ht="15" customHeight="1">
      <c r="A116" s="61"/>
      <c r="B116" s="202"/>
      <c r="C116" s="32" t="s">
        <v>7</v>
      </c>
      <c r="D116" s="33">
        <f>SUM(D117:D119)</f>
        <v>11002606</v>
      </c>
    </row>
    <row r="117" spans="1:4" ht="15" customHeight="1">
      <c r="A117" s="61"/>
      <c r="B117" s="202"/>
      <c r="C117" s="35" t="s">
        <v>6</v>
      </c>
      <c r="D117" s="33">
        <f>D123+D126+D129+D132+D135+D138+D141</f>
        <v>8800627</v>
      </c>
    </row>
    <row r="118" spans="1:4" ht="15" customHeight="1">
      <c r="A118" s="61"/>
      <c r="B118" s="202"/>
      <c r="C118" s="40" t="s">
        <v>9</v>
      </c>
      <c r="D118" s="33">
        <f>D143</f>
        <v>1059400</v>
      </c>
    </row>
    <row r="119" spans="1:4" ht="15" customHeight="1">
      <c r="A119" s="61"/>
      <c r="B119" s="202"/>
      <c r="C119" s="40" t="s">
        <v>8</v>
      </c>
      <c r="D119" s="33">
        <f>D124+D127+D130+D133+D136+D139+D142</f>
        <v>1142579</v>
      </c>
    </row>
    <row r="120" spans="1:4" ht="15" customHeight="1">
      <c r="A120" s="61"/>
      <c r="B120" s="202"/>
      <c r="C120" s="119" t="s">
        <v>10</v>
      </c>
      <c r="D120" s="55">
        <f>D148</f>
        <v>1009400</v>
      </c>
    </row>
    <row r="121" spans="1:4" ht="15" customHeight="1">
      <c r="A121" s="61"/>
      <c r="B121" s="202"/>
      <c r="C121" s="52" t="s">
        <v>205</v>
      </c>
      <c r="D121" s="38"/>
    </row>
    <row r="122" spans="1:4" ht="15" customHeight="1">
      <c r="A122" s="61"/>
      <c r="B122" s="202"/>
      <c r="C122" s="65" t="s">
        <v>132</v>
      </c>
      <c r="D122" s="31">
        <f>SUM(D123:D124)</f>
        <v>2394621</v>
      </c>
    </row>
    <row r="123" spans="1:4" ht="15" customHeight="1">
      <c r="A123" s="61"/>
      <c r="B123" s="202"/>
      <c r="C123" s="35" t="s">
        <v>6</v>
      </c>
      <c r="D123" s="33">
        <v>2124040</v>
      </c>
    </row>
    <row r="124" spans="1:4" ht="15" customHeight="1">
      <c r="A124" s="61"/>
      <c r="B124" s="202"/>
      <c r="C124" s="37" t="s">
        <v>8</v>
      </c>
      <c r="D124" s="38">
        <v>270581</v>
      </c>
    </row>
    <row r="125" spans="1:4" ht="15" customHeight="1">
      <c r="A125" s="61"/>
      <c r="B125" s="202"/>
      <c r="C125" s="65" t="s">
        <v>187</v>
      </c>
      <c r="D125" s="31">
        <f>SUM(D126:D127)</f>
        <v>1288879</v>
      </c>
    </row>
    <row r="126" spans="1:4" ht="15" customHeight="1">
      <c r="A126" s="61"/>
      <c r="B126" s="202"/>
      <c r="C126" s="35" t="s">
        <v>6</v>
      </c>
      <c r="D126" s="33">
        <v>1125131</v>
      </c>
    </row>
    <row r="127" spans="1:4" ht="15" customHeight="1">
      <c r="A127" s="61"/>
      <c r="B127" s="202"/>
      <c r="C127" s="37" t="s">
        <v>8</v>
      </c>
      <c r="D127" s="38">
        <v>163748</v>
      </c>
    </row>
    <row r="128" spans="1:4" ht="15" customHeight="1">
      <c r="A128" s="61"/>
      <c r="B128" s="202"/>
      <c r="C128" s="65" t="s">
        <v>133</v>
      </c>
      <c r="D128" s="31">
        <f>SUM(D129:D130)</f>
        <v>2834156</v>
      </c>
    </row>
    <row r="129" spans="1:4" ht="15" customHeight="1">
      <c r="A129" s="61"/>
      <c r="B129" s="202"/>
      <c r="C129" s="35" t="s">
        <v>6</v>
      </c>
      <c r="D129" s="33">
        <v>2555691</v>
      </c>
    </row>
    <row r="130" spans="1:4" ht="15" customHeight="1">
      <c r="A130" s="61"/>
      <c r="B130" s="202"/>
      <c r="C130" s="37" t="s">
        <v>8</v>
      </c>
      <c r="D130" s="38">
        <v>278465</v>
      </c>
    </row>
    <row r="131" spans="1:4" ht="15" customHeight="1">
      <c r="A131" s="61"/>
      <c r="B131" s="202"/>
      <c r="C131" s="65" t="s">
        <v>134</v>
      </c>
      <c r="D131" s="31">
        <f>SUM(D132:D133)</f>
        <v>1753754</v>
      </c>
    </row>
    <row r="132" spans="1:4" ht="15" customHeight="1">
      <c r="A132" s="61"/>
      <c r="B132" s="202"/>
      <c r="C132" s="35" t="s">
        <v>6</v>
      </c>
      <c r="D132" s="33">
        <v>1561091</v>
      </c>
    </row>
    <row r="133" spans="1:4" ht="15" customHeight="1">
      <c r="A133" s="61"/>
      <c r="B133" s="202"/>
      <c r="C133" s="37" t="s">
        <v>8</v>
      </c>
      <c r="D133" s="38">
        <v>192663</v>
      </c>
    </row>
    <row r="134" spans="1:4" ht="15" customHeight="1">
      <c r="A134" s="61"/>
      <c r="B134" s="202"/>
      <c r="C134" s="65" t="s">
        <v>136</v>
      </c>
      <c r="D134" s="31">
        <f>SUM(D135:D136)</f>
        <v>1319998</v>
      </c>
    </row>
    <row r="135" spans="1:4" ht="15" customHeight="1">
      <c r="A135" s="61"/>
      <c r="B135" s="202"/>
      <c r="C135" s="35" t="s">
        <v>6</v>
      </c>
      <c r="D135" s="33">
        <v>1138348</v>
      </c>
    </row>
    <row r="136" spans="1:4" ht="15" customHeight="1">
      <c r="A136" s="61"/>
      <c r="B136" s="202"/>
      <c r="C136" s="37" t="s">
        <v>8</v>
      </c>
      <c r="D136" s="38">
        <v>181650</v>
      </c>
    </row>
    <row r="137" spans="1:4" ht="15" customHeight="1">
      <c r="A137" s="61"/>
      <c r="B137" s="202"/>
      <c r="C137" s="96" t="s">
        <v>144</v>
      </c>
      <c r="D137" s="31">
        <f>SUM(D138:D139)</f>
        <v>254288</v>
      </c>
    </row>
    <row r="138" spans="1:4" ht="15" customHeight="1">
      <c r="A138" s="61"/>
      <c r="B138" s="202"/>
      <c r="C138" s="35" t="s">
        <v>6</v>
      </c>
      <c r="D138" s="33">
        <v>225346</v>
      </c>
    </row>
    <row r="139" spans="1:4" ht="15" customHeight="1">
      <c r="A139" s="61"/>
      <c r="B139" s="202"/>
      <c r="C139" s="37" t="s">
        <v>8</v>
      </c>
      <c r="D139" s="38">
        <v>28942</v>
      </c>
    </row>
    <row r="140" spans="1:4" ht="15" customHeight="1">
      <c r="A140" s="61"/>
      <c r="B140" s="202"/>
      <c r="C140" s="96" t="s">
        <v>143</v>
      </c>
      <c r="D140" s="31">
        <f>SUM(D141:D142)</f>
        <v>97510</v>
      </c>
    </row>
    <row r="141" spans="1:4" ht="15" customHeight="1">
      <c r="A141" s="61"/>
      <c r="B141" s="202"/>
      <c r="C141" s="35" t="s">
        <v>6</v>
      </c>
      <c r="D141" s="33">
        <v>70980</v>
      </c>
    </row>
    <row r="142" spans="1:4" ht="15" customHeight="1">
      <c r="A142" s="61"/>
      <c r="B142" s="202"/>
      <c r="C142" s="37" t="s">
        <v>8</v>
      </c>
      <c r="D142" s="38">
        <v>26530</v>
      </c>
    </row>
    <row r="143" spans="1:4" ht="15" customHeight="1">
      <c r="A143" s="61"/>
      <c r="B143" s="202"/>
      <c r="C143" s="65" t="s">
        <v>135</v>
      </c>
      <c r="D143" s="31">
        <f>SUM(D144:D147)</f>
        <v>1059400</v>
      </c>
    </row>
    <row r="144" spans="1:4" ht="15" customHeight="1">
      <c r="A144" s="61"/>
      <c r="B144" s="202"/>
      <c r="C144" s="68" t="s">
        <v>19</v>
      </c>
      <c r="D144" s="33">
        <v>416440</v>
      </c>
    </row>
    <row r="145" spans="1:4" ht="15" customHeight="1">
      <c r="A145" s="61"/>
      <c r="B145" s="202"/>
      <c r="C145" s="68" t="s">
        <v>20</v>
      </c>
      <c r="D145" s="33">
        <v>264480</v>
      </c>
    </row>
    <row r="146" spans="1:4" ht="15" customHeight="1">
      <c r="A146" s="61"/>
      <c r="B146" s="202"/>
      <c r="C146" s="118" t="s">
        <v>99</v>
      </c>
      <c r="D146" s="55">
        <v>346560</v>
      </c>
    </row>
    <row r="147" spans="1:4" ht="15" customHeight="1">
      <c r="A147" s="61"/>
      <c r="B147" s="202"/>
      <c r="C147" s="118" t="s">
        <v>98</v>
      </c>
      <c r="D147" s="55">
        <v>31920</v>
      </c>
    </row>
    <row r="148" spans="1:4" ht="15" customHeight="1">
      <c r="A148" s="61"/>
      <c r="B148" s="202"/>
      <c r="C148" s="27" t="s">
        <v>217</v>
      </c>
      <c r="D148" s="38">
        <v>1009400</v>
      </c>
    </row>
    <row r="149" spans="1:5" ht="15" customHeight="1">
      <c r="A149" s="61"/>
      <c r="B149" s="201">
        <v>80123</v>
      </c>
      <c r="C149" s="153" t="s">
        <v>138</v>
      </c>
      <c r="D149" s="134">
        <f>D151</f>
        <v>1633864</v>
      </c>
      <c r="E149" s="8"/>
    </row>
    <row r="150" spans="1:5" ht="15" customHeight="1">
      <c r="A150" s="69"/>
      <c r="B150" s="203"/>
      <c r="C150" s="123" t="s">
        <v>4</v>
      </c>
      <c r="D150" s="191"/>
      <c r="E150" s="8"/>
    </row>
    <row r="151" spans="1:5" ht="15" customHeight="1">
      <c r="A151" s="61"/>
      <c r="B151" s="202"/>
      <c r="C151" s="44" t="s">
        <v>7</v>
      </c>
      <c r="D151" s="31">
        <f>SUM(D152:D153)</f>
        <v>1633864</v>
      </c>
      <c r="E151" s="8"/>
    </row>
    <row r="152" spans="1:5" ht="15" customHeight="1">
      <c r="A152" s="61"/>
      <c r="B152" s="202"/>
      <c r="C152" s="35" t="s">
        <v>6</v>
      </c>
      <c r="D152" s="33">
        <f>D156+D159+D162+D165+D168</f>
        <v>1440080</v>
      </c>
      <c r="E152" s="8"/>
    </row>
    <row r="153" spans="1:4" ht="15" customHeight="1">
      <c r="A153" s="61"/>
      <c r="B153" s="202"/>
      <c r="C153" s="40" t="s">
        <v>8</v>
      </c>
      <c r="D153" s="33">
        <f>D157+D160+D163+D166+D169</f>
        <v>193784</v>
      </c>
    </row>
    <row r="154" spans="1:4" ht="15" customHeight="1">
      <c r="A154" s="61"/>
      <c r="B154" s="202"/>
      <c r="C154" s="52" t="s">
        <v>205</v>
      </c>
      <c r="D154" s="38"/>
    </row>
    <row r="155" spans="1:4" ht="15" customHeight="1">
      <c r="A155" s="61"/>
      <c r="B155" s="202"/>
      <c r="C155" s="65" t="s">
        <v>139</v>
      </c>
      <c r="D155" s="31">
        <f>SUM(D156:D157)</f>
        <v>69773</v>
      </c>
    </row>
    <row r="156" spans="1:4" ht="15" customHeight="1">
      <c r="A156" s="61"/>
      <c r="B156" s="202"/>
      <c r="C156" s="35" t="s">
        <v>6</v>
      </c>
      <c r="D156" s="33">
        <v>56918</v>
      </c>
    </row>
    <row r="157" spans="1:4" ht="15" customHeight="1">
      <c r="A157" s="61"/>
      <c r="B157" s="202"/>
      <c r="C157" s="37" t="s">
        <v>8</v>
      </c>
      <c r="D157" s="38">
        <v>12855</v>
      </c>
    </row>
    <row r="158" spans="1:4" ht="15" customHeight="1">
      <c r="A158" s="61"/>
      <c r="B158" s="202"/>
      <c r="C158" s="65" t="s">
        <v>140</v>
      </c>
      <c r="D158" s="31">
        <f>SUM(D159:D160)</f>
        <v>115411</v>
      </c>
    </row>
    <row r="159" spans="1:4" ht="15" customHeight="1">
      <c r="A159" s="61"/>
      <c r="B159" s="202"/>
      <c r="C159" s="35" t="s">
        <v>6</v>
      </c>
      <c r="D159" s="33">
        <v>105441</v>
      </c>
    </row>
    <row r="160" spans="1:4" ht="15" customHeight="1">
      <c r="A160" s="61"/>
      <c r="B160" s="202"/>
      <c r="C160" s="37" t="s">
        <v>8</v>
      </c>
      <c r="D160" s="38">
        <v>9970</v>
      </c>
    </row>
    <row r="161" spans="1:4" ht="15" customHeight="1">
      <c r="A161" s="61"/>
      <c r="B161" s="202"/>
      <c r="C161" s="65" t="s">
        <v>141</v>
      </c>
      <c r="D161" s="31">
        <f>SUM(D162:D163)</f>
        <v>972144</v>
      </c>
    </row>
    <row r="162" spans="1:4" ht="15" customHeight="1">
      <c r="A162" s="61"/>
      <c r="B162" s="202"/>
      <c r="C162" s="35" t="s">
        <v>6</v>
      </c>
      <c r="D162" s="33">
        <v>879479</v>
      </c>
    </row>
    <row r="163" spans="1:4" ht="15" customHeight="1">
      <c r="A163" s="61"/>
      <c r="B163" s="202"/>
      <c r="C163" s="37" t="s">
        <v>8</v>
      </c>
      <c r="D163" s="38">
        <v>92665</v>
      </c>
    </row>
    <row r="164" spans="1:4" ht="15" customHeight="1">
      <c r="A164" s="61"/>
      <c r="B164" s="202"/>
      <c r="C164" s="65" t="s">
        <v>142</v>
      </c>
      <c r="D164" s="31">
        <f>SUM(D165:D166)</f>
        <v>66513</v>
      </c>
    </row>
    <row r="165" spans="1:4" ht="15" customHeight="1">
      <c r="A165" s="61"/>
      <c r="B165" s="202"/>
      <c r="C165" s="35" t="s">
        <v>6</v>
      </c>
      <c r="D165" s="33">
        <v>58832</v>
      </c>
    </row>
    <row r="166" spans="1:4" ht="15" customHeight="1">
      <c r="A166" s="61"/>
      <c r="B166" s="202"/>
      <c r="C166" s="37" t="s">
        <v>8</v>
      </c>
      <c r="D166" s="38">
        <v>7681</v>
      </c>
    </row>
    <row r="167" spans="1:4" ht="15" customHeight="1">
      <c r="A167" s="61"/>
      <c r="B167" s="202"/>
      <c r="C167" s="65" t="s">
        <v>143</v>
      </c>
      <c r="D167" s="31">
        <f>SUM(D168:D169)</f>
        <v>410023</v>
      </c>
    </row>
    <row r="168" spans="1:4" ht="15" customHeight="1">
      <c r="A168" s="61"/>
      <c r="B168" s="202"/>
      <c r="C168" s="35" t="s">
        <v>6</v>
      </c>
      <c r="D168" s="33">
        <v>339410</v>
      </c>
    </row>
    <row r="169" spans="1:4" ht="15" customHeight="1">
      <c r="A169" s="61"/>
      <c r="B169" s="203"/>
      <c r="C169" s="37" t="s">
        <v>8</v>
      </c>
      <c r="D169" s="38">
        <v>70613</v>
      </c>
    </row>
    <row r="170" spans="1:5" ht="14.25" customHeight="1">
      <c r="A170" s="61"/>
      <c r="B170" s="201">
        <v>80130</v>
      </c>
      <c r="C170" s="121" t="s">
        <v>31</v>
      </c>
      <c r="D170" s="134">
        <f>D172+D176</f>
        <v>21642951</v>
      </c>
      <c r="E170" s="8"/>
    </row>
    <row r="171" spans="1:6" ht="12.75" customHeight="1">
      <c r="A171" s="61"/>
      <c r="B171" s="202"/>
      <c r="C171" s="44" t="s">
        <v>4</v>
      </c>
      <c r="D171" s="31"/>
      <c r="E171" s="8"/>
      <c r="F171" s="8"/>
    </row>
    <row r="172" spans="1:6" ht="15" customHeight="1">
      <c r="A172" s="61"/>
      <c r="B172" s="202"/>
      <c r="C172" s="32" t="s">
        <v>7</v>
      </c>
      <c r="D172" s="33">
        <f>SUM(D173:D175)</f>
        <v>18142910</v>
      </c>
      <c r="E172" s="8"/>
      <c r="F172" s="8"/>
    </row>
    <row r="173" spans="1:6" ht="15" customHeight="1">
      <c r="A173" s="61"/>
      <c r="B173" s="202"/>
      <c r="C173" s="35" t="s">
        <v>6</v>
      </c>
      <c r="D173" s="33">
        <f>D179+D182+D185+D188+D191+D194+D197+D200+D203</f>
        <v>14408045</v>
      </c>
      <c r="E173" s="8"/>
      <c r="F173" s="8"/>
    </row>
    <row r="174" spans="1:6" ht="15" customHeight="1">
      <c r="A174" s="61"/>
      <c r="B174" s="202"/>
      <c r="C174" s="35" t="s">
        <v>9</v>
      </c>
      <c r="D174" s="33">
        <f>D205</f>
        <v>1369689</v>
      </c>
      <c r="E174" s="8"/>
      <c r="F174" s="8"/>
    </row>
    <row r="175" spans="1:6" ht="15" customHeight="1">
      <c r="A175" s="61"/>
      <c r="B175" s="202"/>
      <c r="C175" s="40" t="s">
        <v>8</v>
      </c>
      <c r="D175" s="33">
        <f>D180+D183+D186+D189+D192+D195+D198+D201+D204</f>
        <v>2365176</v>
      </c>
      <c r="E175" s="8"/>
      <c r="F175" s="8"/>
    </row>
    <row r="176" spans="1:4" ht="15" customHeight="1">
      <c r="A176" s="61"/>
      <c r="B176" s="202"/>
      <c r="C176" s="41" t="s">
        <v>10</v>
      </c>
      <c r="D176" s="216">
        <f>D211</f>
        <v>3500041</v>
      </c>
    </row>
    <row r="177" spans="1:4" ht="15" customHeight="1">
      <c r="A177" s="61"/>
      <c r="B177" s="202"/>
      <c r="C177" s="52" t="s">
        <v>205</v>
      </c>
      <c r="D177" s="38"/>
    </row>
    <row r="178" spans="1:4" ht="15" customHeight="1">
      <c r="A178" s="61"/>
      <c r="B178" s="202"/>
      <c r="C178" s="47" t="s">
        <v>233</v>
      </c>
      <c r="D178" s="31">
        <f>SUM(D179:D180)</f>
        <v>2414196</v>
      </c>
    </row>
    <row r="179" spans="1:4" ht="15" customHeight="1">
      <c r="A179" s="61"/>
      <c r="B179" s="202"/>
      <c r="C179" s="35" t="s">
        <v>6</v>
      </c>
      <c r="D179" s="33">
        <v>2132196</v>
      </c>
    </row>
    <row r="180" spans="1:4" ht="15" customHeight="1">
      <c r="A180" s="61"/>
      <c r="B180" s="202"/>
      <c r="C180" s="37" t="s">
        <v>8</v>
      </c>
      <c r="D180" s="38">
        <v>282000</v>
      </c>
    </row>
    <row r="181" spans="1:4" ht="15" customHeight="1">
      <c r="A181" s="61"/>
      <c r="B181" s="202"/>
      <c r="C181" s="47" t="s">
        <v>139</v>
      </c>
      <c r="D181" s="31">
        <f>SUM(D182:D183)</f>
        <v>2448722</v>
      </c>
    </row>
    <row r="182" spans="1:4" ht="15" customHeight="1">
      <c r="A182" s="61"/>
      <c r="B182" s="202"/>
      <c r="C182" s="35" t="s">
        <v>6</v>
      </c>
      <c r="D182" s="33">
        <v>2147004</v>
      </c>
    </row>
    <row r="183" spans="1:4" ht="15" customHeight="1">
      <c r="A183" s="61"/>
      <c r="B183" s="202"/>
      <c r="C183" s="37" t="s">
        <v>8</v>
      </c>
      <c r="D183" s="38">
        <v>301718</v>
      </c>
    </row>
    <row r="184" spans="1:4" ht="15" customHeight="1">
      <c r="A184" s="61"/>
      <c r="B184" s="202"/>
      <c r="C184" s="47" t="s">
        <v>140</v>
      </c>
      <c r="D184" s="31">
        <f>SUM(D185:D186)</f>
        <v>3736785</v>
      </c>
    </row>
    <row r="185" spans="1:4" ht="15" customHeight="1">
      <c r="A185" s="61"/>
      <c r="B185" s="202"/>
      <c r="C185" s="35" t="s">
        <v>6</v>
      </c>
      <c r="D185" s="33">
        <v>3351338</v>
      </c>
    </row>
    <row r="186" spans="1:4" ht="15" customHeight="1">
      <c r="A186" s="61"/>
      <c r="B186" s="202"/>
      <c r="C186" s="37" t="s">
        <v>8</v>
      </c>
      <c r="D186" s="38">
        <v>385447</v>
      </c>
    </row>
    <row r="187" spans="1:4" ht="15" customHeight="1">
      <c r="A187" s="61"/>
      <c r="B187" s="202"/>
      <c r="C187" s="47" t="s">
        <v>137</v>
      </c>
      <c r="D187" s="31">
        <f>SUM(D188:D189)</f>
        <v>2327179</v>
      </c>
    </row>
    <row r="188" spans="1:4" ht="15" customHeight="1">
      <c r="A188" s="61"/>
      <c r="B188" s="202"/>
      <c r="C188" s="35" t="s">
        <v>6</v>
      </c>
      <c r="D188" s="33">
        <v>2036523</v>
      </c>
    </row>
    <row r="189" spans="1:4" ht="15" customHeight="1">
      <c r="A189" s="61"/>
      <c r="B189" s="202"/>
      <c r="C189" s="37" t="s">
        <v>8</v>
      </c>
      <c r="D189" s="38">
        <v>290656</v>
      </c>
    </row>
    <row r="190" spans="1:4" ht="15" customHeight="1">
      <c r="A190" s="61"/>
      <c r="B190" s="202"/>
      <c r="C190" s="47" t="s">
        <v>136</v>
      </c>
      <c r="D190" s="31">
        <f>SUM(D191:D192)</f>
        <v>510230</v>
      </c>
    </row>
    <row r="191" spans="1:4" ht="15" customHeight="1">
      <c r="A191" s="61"/>
      <c r="B191" s="202"/>
      <c r="C191" s="35" t="s">
        <v>6</v>
      </c>
      <c r="D191" s="33">
        <v>407878</v>
      </c>
    </row>
    <row r="192" spans="1:4" ht="15" customHeight="1">
      <c r="A192" s="61"/>
      <c r="B192" s="202"/>
      <c r="C192" s="37" t="s">
        <v>8</v>
      </c>
      <c r="D192" s="38">
        <v>102352</v>
      </c>
    </row>
    <row r="193" spans="1:4" ht="15" customHeight="1">
      <c r="A193" s="61"/>
      <c r="B193" s="202"/>
      <c r="C193" s="47" t="s">
        <v>142</v>
      </c>
      <c r="D193" s="31">
        <f>SUM(D194:D195)</f>
        <v>1708617</v>
      </c>
    </row>
    <row r="194" spans="1:4" ht="15" customHeight="1">
      <c r="A194" s="61"/>
      <c r="B194" s="202"/>
      <c r="C194" s="35" t="s">
        <v>6</v>
      </c>
      <c r="D194" s="33">
        <v>1566338</v>
      </c>
    </row>
    <row r="195" spans="1:4" ht="15" customHeight="1">
      <c r="A195" s="61"/>
      <c r="B195" s="202"/>
      <c r="C195" s="37" t="s">
        <v>8</v>
      </c>
      <c r="D195" s="38">
        <v>142279</v>
      </c>
    </row>
    <row r="196" spans="1:4" ht="15" customHeight="1">
      <c r="A196" s="61"/>
      <c r="B196" s="202"/>
      <c r="C196" s="47" t="s">
        <v>144</v>
      </c>
      <c r="D196" s="31">
        <f>SUM(D197:D198)</f>
        <v>893209</v>
      </c>
    </row>
    <row r="197" spans="1:4" ht="15" customHeight="1">
      <c r="A197" s="61"/>
      <c r="B197" s="202"/>
      <c r="C197" s="35" t="s">
        <v>6</v>
      </c>
      <c r="D197" s="33">
        <v>765113</v>
      </c>
    </row>
    <row r="198" spans="1:4" ht="15" customHeight="1">
      <c r="A198" s="61"/>
      <c r="B198" s="202"/>
      <c r="C198" s="37" t="s">
        <v>8</v>
      </c>
      <c r="D198" s="38">
        <v>128096</v>
      </c>
    </row>
    <row r="199" spans="1:4" ht="15" customHeight="1">
      <c r="A199" s="61"/>
      <c r="B199" s="202"/>
      <c r="C199" s="47" t="s">
        <v>143</v>
      </c>
      <c r="D199" s="31">
        <f>SUM(D200:D201)</f>
        <v>419948</v>
      </c>
    </row>
    <row r="200" spans="1:4" ht="15" customHeight="1">
      <c r="A200" s="61"/>
      <c r="B200" s="202"/>
      <c r="C200" s="35" t="s">
        <v>6</v>
      </c>
      <c r="D200" s="33">
        <v>354914</v>
      </c>
    </row>
    <row r="201" spans="1:4" ht="15" customHeight="1">
      <c r="A201" s="69"/>
      <c r="B201" s="203"/>
      <c r="C201" s="37" t="s">
        <v>8</v>
      </c>
      <c r="D201" s="38">
        <v>65034</v>
      </c>
    </row>
    <row r="202" spans="1:4" ht="15" customHeight="1">
      <c r="A202" s="61"/>
      <c r="B202" s="202"/>
      <c r="C202" s="96" t="s">
        <v>188</v>
      </c>
      <c r="D202" s="31">
        <f>SUM(D203:D204)</f>
        <v>2314335</v>
      </c>
    </row>
    <row r="203" spans="1:4" ht="15" customHeight="1">
      <c r="A203" s="61"/>
      <c r="B203" s="202"/>
      <c r="C203" s="35" t="s">
        <v>6</v>
      </c>
      <c r="D203" s="33">
        <v>1646741</v>
      </c>
    </row>
    <row r="204" spans="1:4" ht="15" customHeight="1">
      <c r="A204" s="61"/>
      <c r="B204" s="202"/>
      <c r="C204" s="37" t="s">
        <v>8</v>
      </c>
      <c r="D204" s="38">
        <f>633094+34500</f>
        <v>667594</v>
      </c>
    </row>
    <row r="205" spans="1:4" ht="15" customHeight="1">
      <c r="A205" s="61"/>
      <c r="B205" s="202"/>
      <c r="C205" s="65" t="s">
        <v>135</v>
      </c>
      <c r="D205" s="31">
        <f>SUM(D206:D210)</f>
        <v>1369689</v>
      </c>
    </row>
    <row r="206" spans="1:4" ht="15" customHeight="1">
      <c r="A206" s="61"/>
      <c r="B206" s="202"/>
      <c r="C206" s="68" t="s">
        <v>145</v>
      </c>
      <c r="D206" s="33">
        <v>289465</v>
      </c>
    </row>
    <row r="207" spans="1:4" ht="15" customHeight="1">
      <c r="A207" s="61"/>
      <c r="B207" s="202"/>
      <c r="C207" s="72" t="s">
        <v>98</v>
      </c>
      <c r="D207" s="31">
        <v>445544</v>
      </c>
    </row>
    <row r="208" spans="1:4" ht="15" customHeight="1">
      <c r="A208" s="61"/>
      <c r="B208" s="202"/>
      <c r="C208" s="68" t="s">
        <v>99</v>
      </c>
      <c r="D208" s="33">
        <v>554880</v>
      </c>
    </row>
    <row r="209" spans="1:4" ht="15" customHeight="1">
      <c r="A209" s="61"/>
      <c r="B209" s="202"/>
      <c r="C209" s="118" t="s">
        <v>234</v>
      </c>
      <c r="D209" s="55">
        <v>33600</v>
      </c>
    </row>
    <row r="210" spans="1:4" ht="15" customHeight="1">
      <c r="A210" s="61"/>
      <c r="B210" s="202"/>
      <c r="C210" s="118" t="s">
        <v>235</v>
      </c>
      <c r="D210" s="55">
        <v>46200</v>
      </c>
    </row>
    <row r="211" spans="1:4" ht="15" customHeight="1">
      <c r="A211" s="61"/>
      <c r="B211" s="203"/>
      <c r="C211" s="27" t="s">
        <v>196</v>
      </c>
      <c r="D211" s="217">
        <f>1568441-200000+30000+2101600</f>
        <v>3500041</v>
      </c>
    </row>
    <row r="212" spans="1:5" ht="30.75" customHeight="1">
      <c r="A212" s="61"/>
      <c r="B212" s="201">
        <v>80140</v>
      </c>
      <c r="C212" s="141" t="s">
        <v>146</v>
      </c>
      <c r="D212" s="134">
        <f>D214</f>
        <v>495916</v>
      </c>
      <c r="E212" s="8"/>
    </row>
    <row r="213" spans="1:4" ht="15" customHeight="1">
      <c r="A213" s="61"/>
      <c r="B213" s="202"/>
      <c r="C213" s="44" t="s">
        <v>4</v>
      </c>
      <c r="D213" s="31"/>
    </row>
    <row r="214" spans="1:4" ht="15" customHeight="1">
      <c r="A214" s="61"/>
      <c r="B214" s="202"/>
      <c r="C214" s="32" t="s">
        <v>7</v>
      </c>
      <c r="D214" s="33">
        <f>SUM(D215:D216)</f>
        <v>495916</v>
      </c>
    </row>
    <row r="215" spans="1:4" ht="15" customHeight="1">
      <c r="A215" s="61"/>
      <c r="B215" s="202"/>
      <c r="C215" s="35" t="s">
        <v>6</v>
      </c>
      <c r="D215" s="33">
        <v>368956</v>
      </c>
    </row>
    <row r="216" spans="1:4" ht="15" customHeight="1">
      <c r="A216" s="61"/>
      <c r="B216" s="202"/>
      <c r="C216" s="40" t="s">
        <v>8</v>
      </c>
      <c r="D216" s="33">
        <v>126960</v>
      </c>
    </row>
    <row r="217" spans="1:4" ht="15" customHeight="1">
      <c r="A217" s="61"/>
      <c r="B217" s="203"/>
      <c r="C217" s="73" t="s">
        <v>195</v>
      </c>
      <c r="D217" s="74"/>
    </row>
    <row r="218" spans="1:5" ht="15" customHeight="1">
      <c r="A218" s="61"/>
      <c r="B218" s="201">
        <v>80146</v>
      </c>
      <c r="C218" s="141" t="s">
        <v>126</v>
      </c>
      <c r="D218" s="154">
        <f>D221+D222</f>
        <v>163795</v>
      </c>
      <c r="E218" s="8"/>
    </row>
    <row r="219" spans="1:4" ht="15" customHeight="1">
      <c r="A219" s="61"/>
      <c r="B219" s="202"/>
      <c r="C219" s="44" t="s">
        <v>4</v>
      </c>
      <c r="D219" s="155"/>
    </row>
    <row r="220" spans="1:4" ht="15" customHeight="1">
      <c r="A220" s="61"/>
      <c r="B220" s="202"/>
      <c r="C220" s="32" t="s">
        <v>5</v>
      </c>
      <c r="D220" s="67">
        <f>SUM(D221:D222)</f>
        <v>163795</v>
      </c>
    </row>
    <row r="221" spans="1:4" ht="15" customHeight="1">
      <c r="A221" s="61"/>
      <c r="B221" s="202"/>
      <c r="C221" s="75" t="s">
        <v>6</v>
      </c>
      <c r="D221" s="67">
        <v>36655</v>
      </c>
    </row>
    <row r="222" spans="1:4" ht="15" customHeight="1">
      <c r="A222" s="61"/>
      <c r="B222" s="202"/>
      <c r="C222" s="186" t="s">
        <v>8</v>
      </c>
      <c r="D222" s="111">
        <f>792+126348</f>
        <v>127140</v>
      </c>
    </row>
    <row r="223" spans="1:4" ht="15" customHeight="1">
      <c r="A223" s="61"/>
      <c r="B223" s="202"/>
      <c r="C223" s="52" t="s">
        <v>205</v>
      </c>
      <c r="D223" s="70"/>
    </row>
    <row r="224" spans="1:4" ht="15" customHeight="1">
      <c r="A224" s="61"/>
      <c r="B224" s="202"/>
      <c r="C224" s="187" t="s">
        <v>237</v>
      </c>
      <c r="D224" s="188">
        <v>37447</v>
      </c>
    </row>
    <row r="225" spans="1:4" ht="15" customHeight="1">
      <c r="A225" s="61"/>
      <c r="B225" s="202"/>
      <c r="C225" s="90" t="s">
        <v>238</v>
      </c>
      <c r="D225" s="70">
        <v>126348</v>
      </c>
    </row>
    <row r="226" spans="1:4" ht="15" customHeight="1">
      <c r="A226" s="61"/>
      <c r="B226" s="201">
        <v>80195</v>
      </c>
      <c r="C226" s="153" t="s">
        <v>26</v>
      </c>
      <c r="D226" s="154">
        <f>D228</f>
        <v>28000</v>
      </c>
    </row>
    <row r="227" spans="1:4" ht="15" customHeight="1">
      <c r="A227" s="61"/>
      <c r="B227" s="202"/>
      <c r="C227" s="44" t="s">
        <v>4</v>
      </c>
      <c r="D227" s="66"/>
    </row>
    <row r="228" spans="1:4" ht="15" customHeight="1">
      <c r="A228" s="61"/>
      <c r="B228" s="202"/>
      <c r="C228" s="32" t="s">
        <v>5</v>
      </c>
      <c r="D228" s="67">
        <f>SUM(D229:D230)</f>
        <v>28000</v>
      </c>
    </row>
    <row r="229" spans="1:4" ht="15" customHeight="1">
      <c r="A229" s="61"/>
      <c r="B229" s="202"/>
      <c r="C229" s="75" t="s">
        <v>6</v>
      </c>
      <c r="D229" s="67">
        <v>3000</v>
      </c>
    </row>
    <row r="230" spans="1:4" ht="15" customHeight="1">
      <c r="A230" s="61"/>
      <c r="B230" s="202"/>
      <c r="C230" s="76" t="s">
        <v>8</v>
      </c>
      <c r="D230" s="111">
        <v>25000</v>
      </c>
    </row>
    <row r="231" spans="1:4" s="5" customFormat="1" ht="22.5" customHeight="1">
      <c r="A231" s="20" t="s">
        <v>74</v>
      </c>
      <c r="B231" s="194"/>
      <c r="C231" s="77" t="s">
        <v>75</v>
      </c>
      <c r="D231" s="30">
        <f>D232+D234+D236+D250</f>
        <v>23612323</v>
      </c>
    </row>
    <row r="232" spans="1:4" ht="15">
      <c r="A232" s="29"/>
      <c r="B232" s="195" t="s">
        <v>76</v>
      </c>
      <c r="C232" s="156" t="s">
        <v>77</v>
      </c>
      <c r="D232" s="218">
        <f>22231950-250000+100000</f>
        <v>22081950</v>
      </c>
    </row>
    <row r="233" spans="1:4" ht="15">
      <c r="A233" s="29"/>
      <c r="B233" s="197"/>
      <c r="C233" s="157" t="s">
        <v>110</v>
      </c>
      <c r="D233" s="85"/>
    </row>
    <row r="234" spans="1:4" ht="15">
      <c r="A234" s="29"/>
      <c r="B234" s="198" t="s">
        <v>249</v>
      </c>
      <c r="C234" s="210" t="s">
        <v>250</v>
      </c>
      <c r="D234" s="167">
        <v>5000</v>
      </c>
    </row>
    <row r="235" spans="1:4" ht="15">
      <c r="A235" s="29"/>
      <c r="B235" s="198"/>
      <c r="C235" s="157" t="s">
        <v>110</v>
      </c>
      <c r="D235" s="167"/>
    </row>
    <row r="236" spans="1:4" ht="30" customHeight="1">
      <c r="A236" s="29"/>
      <c r="B236" s="195" t="s">
        <v>78</v>
      </c>
      <c r="C236" s="156" t="s">
        <v>79</v>
      </c>
      <c r="D236" s="134">
        <f>SUM(D239:D245)</f>
        <v>1486373</v>
      </c>
    </row>
    <row r="237" spans="1:4" ht="15">
      <c r="A237" s="29"/>
      <c r="B237" s="198"/>
      <c r="C237" s="44" t="s">
        <v>109</v>
      </c>
      <c r="D237" s="31"/>
    </row>
    <row r="238" spans="1:4" ht="14.25" customHeight="1">
      <c r="A238" s="29"/>
      <c r="B238" s="198"/>
      <c r="C238" s="73" t="s">
        <v>205</v>
      </c>
      <c r="D238" s="38"/>
    </row>
    <row r="239" spans="1:4" ht="15">
      <c r="A239" s="29"/>
      <c r="B239" s="198"/>
      <c r="C239" s="158" t="s">
        <v>105</v>
      </c>
      <c r="D239" s="31">
        <v>1434209</v>
      </c>
    </row>
    <row r="240" spans="1:4" ht="15">
      <c r="A240" s="29"/>
      <c r="B240" s="198"/>
      <c r="C240" s="80" t="s">
        <v>104</v>
      </c>
      <c r="D240" s="33">
        <v>5450</v>
      </c>
    </row>
    <row r="241" spans="1:4" ht="15">
      <c r="A241" s="29"/>
      <c r="B241" s="198"/>
      <c r="C241" s="80" t="s">
        <v>208</v>
      </c>
      <c r="D241" s="33">
        <v>13990</v>
      </c>
    </row>
    <row r="242" spans="1:4" ht="15">
      <c r="A242" s="29"/>
      <c r="B242" s="198"/>
      <c r="C242" s="80" t="s">
        <v>106</v>
      </c>
      <c r="D242" s="33">
        <v>3629</v>
      </c>
    </row>
    <row r="243" spans="1:4" ht="15">
      <c r="A243" s="29"/>
      <c r="B243" s="198"/>
      <c r="C243" s="80" t="s">
        <v>107</v>
      </c>
      <c r="D243" s="33">
        <v>908</v>
      </c>
    </row>
    <row r="244" spans="1:4" ht="15" customHeight="1">
      <c r="A244" s="29"/>
      <c r="B244" s="198"/>
      <c r="C244" s="80" t="s">
        <v>201</v>
      </c>
      <c r="D244" s="33">
        <v>1361</v>
      </c>
    </row>
    <row r="245" spans="1:4" ht="15">
      <c r="A245" s="29"/>
      <c r="B245" s="198"/>
      <c r="C245" s="80" t="s">
        <v>108</v>
      </c>
      <c r="D245" s="33">
        <f>SUM(D246:D249)</f>
        <v>26826</v>
      </c>
    </row>
    <row r="246" spans="1:4" ht="15">
      <c r="A246" s="29"/>
      <c r="B246" s="198"/>
      <c r="C246" s="81" t="s">
        <v>102</v>
      </c>
      <c r="D246" s="33">
        <v>3200</v>
      </c>
    </row>
    <row r="247" spans="1:4" ht="15">
      <c r="A247" s="29"/>
      <c r="B247" s="198"/>
      <c r="C247" s="81" t="s">
        <v>103</v>
      </c>
      <c r="D247" s="33">
        <v>18182</v>
      </c>
    </row>
    <row r="248" spans="1:4" ht="15">
      <c r="A248" s="29"/>
      <c r="B248" s="198"/>
      <c r="C248" s="81" t="s">
        <v>173</v>
      </c>
      <c r="D248" s="33">
        <v>2722</v>
      </c>
    </row>
    <row r="249" spans="1:4" ht="14.25" customHeight="1">
      <c r="A249" s="36"/>
      <c r="B249" s="197"/>
      <c r="C249" s="82" t="s">
        <v>197</v>
      </c>
      <c r="D249" s="38">
        <v>2722</v>
      </c>
    </row>
    <row r="250" spans="1:4" ht="15">
      <c r="A250" s="29"/>
      <c r="B250" s="198" t="s">
        <v>80</v>
      </c>
      <c r="C250" s="176" t="s">
        <v>26</v>
      </c>
      <c r="D250" s="167">
        <f>D252</f>
        <v>39000</v>
      </c>
    </row>
    <row r="251" spans="1:4" ht="15">
      <c r="A251" s="29"/>
      <c r="B251" s="198"/>
      <c r="C251" s="44" t="s">
        <v>4</v>
      </c>
      <c r="D251" s="31"/>
    </row>
    <row r="252" spans="1:4" ht="15">
      <c r="A252" s="29"/>
      <c r="B252" s="198"/>
      <c r="C252" s="48" t="s">
        <v>7</v>
      </c>
      <c r="D252" s="33">
        <f>SUM(D253:D255)</f>
        <v>39000</v>
      </c>
    </row>
    <row r="253" spans="1:4" ht="14.25" customHeight="1">
      <c r="A253" s="29"/>
      <c r="B253" s="198"/>
      <c r="C253" s="35" t="s">
        <v>6</v>
      </c>
      <c r="D253" s="33">
        <v>2000</v>
      </c>
    </row>
    <row r="254" spans="1:4" ht="15">
      <c r="A254" s="29"/>
      <c r="B254" s="198"/>
      <c r="C254" s="40" t="s">
        <v>9</v>
      </c>
      <c r="D254" s="33">
        <v>7000</v>
      </c>
    </row>
    <row r="255" spans="1:4" ht="15">
      <c r="A255" s="36"/>
      <c r="B255" s="197"/>
      <c r="C255" s="37" t="s">
        <v>8</v>
      </c>
      <c r="D255" s="217">
        <f>28000+2000</f>
        <v>30000</v>
      </c>
    </row>
    <row r="256" spans="1:5" s="7" customFormat="1" ht="20.25" customHeight="1">
      <c r="A256" s="60">
        <v>852</v>
      </c>
      <c r="B256" s="200"/>
      <c r="C256" s="83" t="s">
        <v>170</v>
      </c>
      <c r="D256" s="30">
        <f>D257+D279+D308+D310+D316+D329+D322+D324</f>
        <v>23486701</v>
      </c>
      <c r="E256" s="9"/>
    </row>
    <row r="257" spans="1:4" ht="15" customHeight="1">
      <c r="A257" s="61"/>
      <c r="B257" s="201">
        <v>85201</v>
      </c>
      <c r="C257" s="121" t="s">
        <v>81</v>
      </c>
      <c r="D257" s="134">
        <f>D259</f>
        <v>3453771</v>
      </c>
    </row>
    <row r="258" spans="1:4" ht="15" customHeight="1">
      <c r="A258" s="61"/>
      <c r="B258" s="202"/>
      <c r="C258" s="44" t="s">
        <v>4</v>
      </c>
      <c r="D258" s="31"/>
    </row>
    <row r="259" spans="1:4" ht="15" customHeight="1">
      <c r="A259" s="61"/>
      <c r="B259" s="202"/>
      <c r="C259" s="48" t="s">
        <v>7</v>
      </c>
      <c r="D259" s="33">
        <f>SUM(D260:D262)</f>
        <v>3453771</v>
      </c>
    </row>
    <row r="260" spans="1:4" ht="15" customHeight="1">
      <c r="A260" s="61"/>
      <c r="B260" s="202"/>
      <c r="C260" s="35" t="s">
        <v>6</v>
      </c>
      <c r="D260" s="33">
        <f>D265+D268+D271</f>
        <v>1751159</v>
      </c>
    </row>
    <row r="261" spans="1:4" ht="15" customHeight="1">
      <c r="A261" s="61"/>
      <c r="B261" s="202"/>
      <c r="C261" s="40" t="s">
        <v>9</v>
      </c>
      <c r="D261" s="33">
        <f>SUM(D274:D277)</f>
        <v>720865</v>
      </c>
    </row>
    <row r="262" spans="1:4" ht="15" customHeight="1">
      <c r="A262" s="61"/>
      <c r="B262" s="202"/>
      <c r="C262" s="40" t="s">
        <v>8</v>
      </c>
      <c r="D262" s="33">
        <f>D266+D269+D272+D278</f>
        <v>981747</v>
      </c>
    </row>
    <row r="263" spans="1:4" ht="15" customHeight="1">
      <c r="A263" s="61"/>
      <c r="B263" s="202"/>
      <c r="C263" s="84" t="s">
        <v>205</v>
      </c>
      <c r="D263" s="85"/>
    </row>
    <row r="264" spans="1:4" ht="15" customHeight="1">
      <c r="A264" s="61"/>
      <c r="B264" s="202"/>
      <c r="C264" s="53" t="s">
        <v>147</v>
      </c>
      <c r="D264" s="31">
        <f>SUM(D265:D266)</f>
        <v>1116153</v>
      </c>
    </row>
    <row r="265" spans="1:4" ht="15" customHeight="1">
      <c r="A265" s="61"/>
      <c r="B265" s="202"/>
      <c r="C265" s="35" t="s">
        <v>6</v>
      </c>
      <c r="D265" s="33">
        <v>833231</v>
      </c>
    </row>
    <row r="266" spans="1:5" ht="15" customHeight="1">
      <c r="A266" s="61"/>
      <c r="B266" s="202"/>
      <c r="C266" s="37" t="s">
        <v>8</v>
      </c>
      <c r="D266" s="38">
        <v>282922</v>
      </c>
      <c r="E266" s="109"/>
    </row>
    <row r="267" spans="1:5" ht="15" customHeight="1">
      <c r="A267" s="61"/>
      <c r="B267" s="202"/>
      <c r="C267" s="53" t="s">
        <v>206</v>
      </c>
      <c r="D267" s="31">
        <f>SUM(D268:D269)</f>
        <v>1266427</v>
      </c>
      <c r="E267" s="109"/>
    </row>
    <row r="268" spans="1:4" ht="15" customHeight="1">
      <c r="A268" s="61"/>
      <c r="B268" s="202"/>
      <c r="C268" s="35" t="s">
        <v>6</v>
      </c>
      <c r="D268" s="33">
        <f>850168+6300</f>
        <v>856468</v>
      </c>
    </row>
    <row r="269" spans="1:4" ht="15" customHeight="1">
      <c r="A269" s="61"/>
      <c r="B269" s="202"/>
      <c r="C269" s="37" t="s">
        <v>8</v>
      </c>
      <c r="D269" s="38">
        <v>409959</v>
      </c>
    </row>
    <row r="270" spans="1:4" ht="15" customHeight="1">
      <c r="A270" s="61"/>
      <c r="B270" s="202"/>
      <c r="C270" s="53" t="s">
        <v>207</v>
      </c>
      <c r="D270" s="31">
        <f>SUM(D271:D272)</f>
        <v>150326</v>
      </c>
    </row>
    <row r="271" spans="1:4" ht="15" customHeight="1">
      <c r="A271" s="61"/>
      <c r="B271" s="202"/>
      <c r="C271" s="35" t="s">
        <v>6</v>
      </c>
      <c r="D271" s="33">
        <v>61460</v>
      </c>
    </row>
    <row r="272" spans="1:4" ht="15" customHeight="1">
      <c r="A272" s="61"/>
      <c r="B272" s="202"/>
      <c r="C272" s="37" t="s">
        <v>8</v>
      </c>
      <c r="D272" s="38">
        <v>88866</v>
      </c>
    </row>
    <row r="273" spans="1:5" ht="15" customHeight="1">
      <c r="A273" s="61"/>
      <c r="B273" s="202"/>
      <c r="C273" s="47" t="s">
        <v>148</v>
      </c>
      <c r="D273" s="31">
        <f>SUM(D274:D278)</f>
        <v>920865</v>
      </c>
      <c r="E273" s="8"/>
    </row>
    <row r="274" spans="1:4" ht="15" customHeight="1">
      <c r="A274" s="61"/>
      <c r="B274" s="202"/>
      <c r="C274" s="35" t="s">
        <v>149</v>
      </c>
      <c r="D274" s="33">
        <v>145860</v>
      </c>
    </row>
    <row r="275" spans="1:4" ht="15" customHeight="1">
      <c r="A275" s="61"/>
      <c r="B275" s="202"/>
      <c r="C275" s="35" t="s">
        <v>172</v>
      </c>
      <c r="D275" s="33">
        <v>114805</v>
      </c>
    </row>
    <row r="276" spans="1:5" ht="15" customHeight="1">
      <c r="A276" s="61"/>
      <c r="B276" s="202"/>
      <c r="C276" s="35" t="s">
        <v>194</v>
      </c>
      <c r="D276" s="33">
        <v>259200</v>
      </c>
      <c r="E276" s="8"/>
    </row>
    <row r="277" spans="1:4" ht="15" customHeight="1">
      <c r="A277" s="61"/>
      <c r="B277" s="202"/>
      <c r="C277" s="35" t="s">
        <v>186</v>
      </c>
      <c r="D277" s="33">
        <v>201000</v>
      </c>
    </row>
    <row r="278" spans="1:4" ht="15" customHeight="1">
      <c r="A278" s="61"/>
      <c r="B278" s="203"/>
      <c r="C278" s="37" t="s">
        <v>180</v>
      </c>
      <c r="D278" s="38">
        <v>200000</v>
      </c>
    </row>
    <row r="279" spans="1:4" ht="15" customHeight="1">
      <c r="A279" s="61"/>
      <c r="B279" s="201">
        <v>85202</v>
      </c>
      <c r="C279" s="141" t="s">
        <v>82</v>
      </c>
      <c r="D279" s="134">
        <f>D281</f>
        <v>14861579</v>
      </c>
    </row>
    <row r="280" spans="1:4" ht="13.5" customHeight="1">
      <c r="A280" s="61"/>
      <c r="B280" s="202"/>
      <c r="C280" s="44" t="s">
        <v>4</v>
      </c>
      <c r="D280" s="31"/>
    </row>
    <row r="281" spans="1:4" ht="15" customHeight="1">
      <c r="A281" s="61"/>
      <c r="B281" s="202"/>
      <c r="C281" s="32" t="s">
        <v>7</v>
      </c>
      <c r="D281" s="33">
        <f>SUM(D282:D284)</f>
        <v>14861579</v>
      </c>
    </row>
    <row r="282" spans="1:4" ht="15" customHeight="1">
      <c r="A282" s="61"/>
      <c r="B282" s="202"/>
      <c r="C282" s="35" t="s">
        <v>6</v>
      </c>
      <c r="D282" s="33">
        <f>D287+D290+D293+D296+D299</f>
        <v>7568504</v>
      </c>
    </row>
    <row r="283" spans="1:4" ht="15" customHeight="1">
      <c r="A283" s="61"/>
      <c r="B283" s="202"/>
      <c r="C283" s="40" t="s">
        <v>9</v>
      </c>
      <c r="D283" s="33">
        <f>D301</f>
        <v>4452096</v>
      </c>
    </row>
    <row r="284" spans="1:4" ht="15" customHeight="1">
      <c r="A284" s="61"/>
      <c r="B284" s="202"/>
      <c r="C284" s="40" t="s">
        <v>8</v>
      </c>
      <c r="D284" s="214">
        <f>D288+D291+D294+D297+D300</f>
        <v>2840979</v>
      </c>
    </row>
    <row r="285" spans="1:4" ht="15" customHeight="1">
      <c r="A285" s="61"/>
      <c r="B285" s="202"/>
      <c r="C285" s="52" t="s">
        <v>205</v>
      </c>
      <c r="D285" s="38"/>
    </row>
    <row r="286" spans="1:4" ht="15" customHeight="1">
      <c r="A286" s="61"/>
      <c r="B286" s="202"/>
      <c r="C286" s="87" t="s">
        <v>150</v>
      </c>
      <c r="D286" s="31">
        <f>SUM(D287:D288)</f>
        <v>1595860</v>
      </c>
    </row>
    <row r="287" spans="1:4" ht="15" customHeight="1">
      <c r="A287" s="61"/>
      <c r="B287" s="202"/>
      <c r="C287" s="35" t="s">
        <v>6</v>
      </c>
      <c r="D287" s="33">
        <v>973722</v>
      </c>
    </row>
    <row r="288" spans="1:4" ht="15" customHeight="1">
      <c r="A288" s="61"/>
      <c r="B288" s="202"/>
      <c r="C288" s="37" t="s">
        <v>8</v>
      </c>
      <c r="D288" s="217">
        <f>504138+118000</f>
        <v>622138</v>
      </c>
    </row>
    <row r="289" spans="1:4" ht="15" customHeight="1">
      <c r="A289" s="61"/>
      <c r="B289" s="202"/>
      <c r="C289" s="87" t="s">
        <v>151</v>
      </c>
      <c r="D289" s="31">
        <f>SUM(D290:D291)</f>
        <v>879997</v>
      </c>
    </row>
    <row r="290" spans="1:4" ht="15" customHeight="1">
      <c r="A290" s="61"/>
      <c r="B290" s="202"/>
      <c r="C290" s="35" t="s">
        <v>6</v>
      </c>
      <c r="D290" s="33">
        <v>594390</v>
      </c>
    </row>
    <row r="291" spans="1:4" ht="15" customHeight="1">
      <c r="A291" s="61"/>
      <c r="B291" s="202"/>
      <c r="C291" s="37" t="s">
        <v>8</v>
      </c>
      <c r="D291" s="217">
        <f>310195-24588</f>
        <v>285607</v>
      </c>
    </row>
    <row r="292" spans="1:4" ht="15" customHeight="1">
      <c r="A292" s="61"/>
      <c r="B292" s="202"/>
      <c r="C292" s="87" t="s">
        <v>152</v>
      </c>
      <c r="D292" s="31">
        <f>SUM(D293:D294)</f>
        <v>952682</v>
      </c>
    </row>
    <row r="293" spans="1:4" ht="15" customHeight="1">
      <c r="A293" s="61"/>
      <c r="B293" s="202"/>
      <c r="C293" s="35" t="s">
        <v>6</v>
      </c>
      <c r="D293" s="33">
        <v>792682</v>
      </c>
    </row>
    <row r="294" spans="1:4" ht="15" customHeight="1">
      <c r="A294" s="61"/>
      <c r="B294" s="202"/>
      <c r="C294" s="37" t="s">
        <v>8</v>
      </c>
      <c r="D294" s="217">
        <f>80217+79783</f>
        <v>160000</v>
      </c>
    </row>
    <row r="295" spans="1:4" ht="15" customHeight="1">
      <c r="A295" s="61"/>
      <c r="B295" s="202"/>
      <c r="C295" s="87" t="s">
        <v>153</v>
      </c>
      <c r="D295" s="31">
        <f>SUM(D296:D297)</f>
        <v>3917689</v>
      </c>
    </row>
    <row r="296" spans="1:4" ht="15" customHeight="1">
      <c r="A296" s="61"/>
      <c r="B296" s="202"/>
      <c r="C296" s="35" t="s">
        <v>6</v>
      </c>
      <c r="D296" s="33">
        <v>2832605</v>
      </c>
    </row>
    <row r="297" spans="1:4" ht="15" customHeight="1">
      <c r="A297" s="61"/>
      <c r="B297" s="202"/>
      <c r="C297" s="37" t="s">
        <v>8</v>
      </c>
      <c r="D297" s="217">
        <f>998699+86385</f>
        <v>1085084</v>
      </c>
    </row>
    <row r="298" spans="1:4" ht="15" customHeight="1">
      <c r="A298" s="61"/>
      <c r="B298" s="202"/>
      <c r="C298" s="47" t="s">
        <v>154</v>
      </c>
      <c r="D298" s="31">
        <f>SUM(D299:D300)</f>
        <v>3063255</v>
      </c>
    </row>
    <row r="299" spans="1:4" ht="15" customHeight="1">
      <c r="A299" s="61"/>
      <c r="B299" s="202"/>
      <c r="C299" s="35" t="s">
        <v>6</v>
      </c>
      <c r="D299" s="33">
        <v>2375105</v>
      </c>
    </row>
    <row r="300" spans="1:4" ht="15" customHeight="1">
      <c r="A300" s="69"/>
      <c r="B300" s="203"/>
      <c r="C300" s="37" t="s">
        <v>8</v>
      </c>
      <c r="D300" s="217">
        <f>620150+68000</f>
        <v>688150</v>
      </c>
    </row>
    <row r="301" spans="1:5" ht="15" customHeight="1">
      <c r="A301" s="61"/>
      <c r="B301" s="202"/>
      <c r="C301" s="47" t="s">
        <v>155</v>
      </c>
      <c r="D301" s="31">
        <f>SUM(D302:D307)</f>
        <v>4452096</v>
      </c>
      <c r="E301" s="8"/>
    </row>
    <row r="302" spans="1:4" ht="15" customHeight="1">
      <c r="A302" s="61"/>
      <c r="B302" s="202"/>
      <c r="C302" s="88" t="s">
        <v>100</v>
      </c>
      <c r="D302" s="33">
        <v>310992</v>
      </c>
    </row>
    <row r="303" spans="1:4" ht="15" customHeight="1">
      <c r="A303" s="61"/>
      <c r="B303" s="202"/>
      <c r="C303" s="88" t="s">
        <v>101</v>
      </c>
      <c r="D303" s="33">
        <v>1391280</v>
      </c>
    </row>
    <row r="304" spans="1:4" ht="15" customHeight="1">
      <c r="A304" s="61"/>
      <c r="B304" s="202"/>
      <c r="C304" s="88" t="s">
        <v>156</v>
      </c>
      <c r="D304" s="89">
        <v>736560</v>
      </c>
    </row>
    <row r="305" spans="1:4" ht="15" customHeight="1">
      <c r="A305" s="61"/>
      <c r="B305" s="202"/>
      <c r="C305" s="88" t="s">
        <v>198</v>
      </c>
      <c r="D305" s="33">
        <v>196416</v>
      </c>
    </row>
    <row r="306" spans="1:4" ht="15" customHeight="1">
      <c r="A306" s="61"/>
      <c r="B306" s="202"/>
      <c r="C306" s="88" t="s">
        <v>102</v>
      </c>
      <c r="D306" s="33">
        <v>638352</v>
      </c>
    </row>
    <row r="307" spans="1:4" ht="15" customHeight="1">
      <c r="A307" s="61"/>
      <c r="B307" s="203"/>
      <c r="C307" s="90" t="s">
        <v>103</v>
      </c>
      <c r="D307" s="38">
        <v>1178496</v>
      </c>
    </row>
    <row r="308" spans="1:4" ht="15" customHeight="1">
      <c r="A308" s="61"/>
      <c r="B308" s="201">
        <v>85203</v>
      </c>
      <c r="C308" s="141" t="s">
        <v>209</v>
      </c>
      <c r="D308" s="134">
        <v>313200</v>
      </c>
    </row>
    <row r="309" spans="1:4" ht="15" customHeight="1">
      <c r="A309" s="61"/>
      <c r="B309" s="203"/>
      <c r="C309" s="159" t="s">
        <v>202</v>
      </c>
      <c r="D309" s="85"/>
    </row>
    <row r="310" spans="1:4" ht="15" customHeight="1">
      <c r="A310" s="61"/>
      <c r="B310" s="201">
        <v>85204</v>
      </c>
      <c r="C310" s="153" t="s">
        <v>83</v>
      </c>
      <c r="D310" s="134">
        <f>D312</f>
        <v>4182000</v>
      </c>
    </row>
    <row r="311" spans="1:4" ht="15" customHeight="1">
      <c r="A311" s="61"/>
      <c r="B311" s="202"/>
      <c r="C311" s="44" t="s">
        <v>4</v>
      </c>
      <c r="D311" s="31"/>
    </row>
    <row r="312" spans="1:4" ht="15" customHeight="1">
      <c r="A312" s="61"/>
      <c r="B312" s="202"/>
      <c r="C312" s="32" t="s">
        <v>7</v>
      </c>
      <c r="D312" s="33">
        <f>SUM(D313:D315)</f>
        <v>4182000</v>
      </c>
    </row>
    <row r="313" spans="1:5" ht="15" customHeight="1">
      <c r="A313" s="61"/>
      <c r="B313" s="202"/>
      <c r="C313" s="35" t="s">
        <v>6</v>
      </c>
      <c r="D313" s="33">
        <v>187000</v>
      </c>
      <c r="E313" s="11"/>
    </row>
    <row r="314" spans="1:4" ht="15" customHeight="1">
      <c r="A314" s="61"/>
      <c r="B314" s="202"/>
      <c r="C314" s="35" t="s">
        <v>9</v>
      </c>
      <c r="D314" s="33">
        <v>123000</v>
      </c>
    </row>
    <row r="315" spans="1:4" ht="15" customHeight="1">
      <c r="A315" s="61"/>
      <c r="B315" s="203"/>
      <c r="C315" s="37" t="s">
        <v>8</v>
      </c>
      <c r="D315" s="38">
        <v>3872000</v>
      </c>
    </row>
    <row r="316" spans="1:4" ht="15" customHeight="1">
      <c r="A316" s="61"/>
      <c r="B316" s="201">
        <v>85218</v>
      </c>
      <c r="C316" s="153" t="s">
        <v>84</v>
      </c>
      <c r="D316" s="134">
        <f>D318+D321</f>
        <v>581878</v>
      </c>
    </row>
    <row r="317" spans="1:4" ht="15" customHeight="1">
      <c r="A317" s="61"/>
      <c r="B317" s="202"/>
      <c r="C317" s="44" t="s">
        <v>4</v>
      </c>
      <c r="D317" s="31"/>
    </row>
    <row r="318" spans="1:4" ht="15" customHeight="1">
      <c r="A318" s="61"/>
      <c r="B318" s="202"/>
      <c r="C318" s="48" t="s">
        <v>7</v>
      </c>
      <c r="D318" s="33">
        <f>SUM(D319:D320)</f>
        <v>573078</v>
      </c>
    </row>
    <row r="319" spans="1:4" ht="15" customHeight="1">
      <c r="A319" s="61"/>
      <c r="B319" s="202"/>
      <c r="C319" s="35" t="s">
        <v>6</v>
      </c>
      <c r="D319" s="33">
        <v>489015</v>
      </c>
    </row>
    <row r="320" spans="1:4" ht="15" customHeight="1">
      <c r="A320" s="61"/>
      <c r="B320" s="202"/>
      <c r="C320" s="40" t="s">
        <v>8</v>
      </c>
      <c r="D320" s="33">
        <v>84063</v>
      </c>
    </row>
    <row r="321" spans="1:4" ht="15" customHeight="1">
      <c r="A321" s="61"/>
      <c r="B321" s="203"/>
      <c r="C321" s="110" t="s">
        <v>10</v>
      </c>
      <c r="D321" s="38">
        <v>8800</v>
      </c>
    </row>
    <row r="322" spans="1:4" ht="15" customHeight="1">
      <c r="A322" s="61"/>
      <c r="B322" s="201">
        <v>85226</v>
      </c>
      <c r="C322" s="153" t="s">
        <v>179</v>
      </c>
      <c r="D322" s="134">
        <v>33000</v>
      </c>
    </row>
    <row r="323" spans="1:4" ht="15" customHeight="1">
      <c r="A323" s="61"/>
      <c r="B323" s="202"/>
      <c r="C323" s="65" t="s">
        <v>202</v>
      </c>
      <c r="D323" s="31"/>
    </row>
    <row r="324" spans="1:4" ht="15" customHeight="1">
      <c r="A324" s="61"/>
      <c r="B324" s="201">
        <v>85233</v>
      </c>
      <c r="C324" s="153" t="s">
        <v>126</v>
      </c>
      <c r="D324" s="134">
        <f>SUM(D327:D328)</f>
        <v>5500</v>
      </c>
    </row>
    <row r="325" spans="1:4" ht="15" customHeight="1">
      <c r="A325" s="61"/>
      <c r="B325" s="202"/>
      <c r="C325" s="65" t="s">
        <v>109</v>
      </c>
      <c r="D325" s="31"/>
    </row>
    <row r="326" spans="1:4" ht="15" customHeight="1">
      <c r="A326" s="61"/>
      <c r="B326" s="202"/>
      <c r="C326" s="73" t="s">
        <v>205</v>
      </c>
      <c r="D326" s="38"/>
    </row>
    <row r="327" spans="1:4" ht="15" customHeight="1">
      <c r="A327" s="61"/>
      <c r="B327" s="202"/>
      <c r="C327" s="65" t="s">
        <v>104</v>
      </c>
      <c r="D327" s="31">
        <v>2000</v>
      </c>
    </row>
    <row r="328" spans="1:4" ht="15" customHeight="1">
      <c r="A328" s="61"/>
      <c r="B328" s="203"/>
      <c r="C328" s="73" t="s">
        <v>208</v>
      </c>
      <c r="D328" s="38">
        <v>3500</v>
      </c>
    </row>
    <row r="329" spans="1:4" ht="15" customHeight="1">
      <c r="A329" s="61"/>
      <c r="B329" s="201">
        <v>85295</v>
      </c>
      <c r="C329" s="153" t="s">
        <v>26</v>
      </c>
      <c r="D329" s="134">
        <f>D332+D333</f>
        <v>55773</v>
      </c>
    </row>
    <row r="330" spans="1:4" ht="15" customHeight="1">
      <c r="A330" s="61"/>
      <c r="B330" s="202"/>
      <c r="C330" s="44" t="s">
        <v>4</v>
      </c>
      <c r="D330" s="31"/>
    </row>
    <row r="331" spans="1:4" ht="15" customHeight="1">
      <c r="A331" s="61"/>
      <c r="B331" s="202"/>
      <c r="C331" s="48" t="s">
        <v>7</v>
      </c>
      <c r="D331" s="33">
        <f>SUM(D332:D333)</f>
        <v>55773</v>
      </c>
    </row>
    <row r="332" spans="1:4" ht="15" customHeight="1">
      <c r="A332" s="61"/>
      <c r="B332" s="202"/>
      <c r="C332" s="35" t="s">
        <v>9</v>
      </c>
      <c r="D332" s="33">
        <v>43000</v>
      </c>
    </row>
    <row r="333" spans="1:4" ht="15" customHeight="1">
      <c r="A333" s="61"/>
      <c r="B333" s="202"/>
      <c r="C333" s="40" t="s">
        <v>8</v>
      </c>
      <c r="D333" s="33">
        <f>D335+D338+D339</f>
        <v>12773</v>
      </c>
    </row>
    <row r="334" spans="1:4" ht="15" customHeight="1">
      <c r="A334" s="61"/>
      <c r="B334" s="202"/>
      <c r="C334" s="52" t="s">
        <v>205</v>
      </c>
      <c r="D334" s="38"/>
    </row>
    <row r="335" spans="1:4" ht="15" customHeight="1">
      <c r="A335" s="61"/>
      <c r="B335" s="202"/>
      <c r="C335" s="25" t="s">
        <v>148</v>
      </c>
      <c r="D335" s="31">
        <v>6000</v>
      </c>
    </row>
    <row r="336" spans="1:4" ht="15" customHeight="1">
      <c r="A336" s="61"/>
      <c r="B336" s="202"/>
      <c r="C336" s="41" t="s">
        <v>161</v>
      </c>
      <c r="D336" s="33">
        <v>33000</v>
      </c>
    </row>
    <row r="337" spans="1:4" ht="15" customHeight="1">
      <c r="A337" s="61"/>
      <c r="B337" s="202"/>
      <c r="C337" s="41" t="s">
        <v>162</v>
      </c>
      <c r="D337" s="33">
        <v>10000</v>
      </c>
    </row>
    <row r="338" spans="1:4" ht="15" customHeight="1">
      <c r="A338" s="61"/>
      <c r="B338" s="202"/>
      <c r="C338" s="79" t="s">
        <v>163</v>
      </c>
      <c r="D338" s="33">
        <v>3660</v>
      </c>
    </row>
    <row r="339" spans="1:4" ht="15" customHeight="1">
      <c r="A339" s="61"/>
      <c r="B339" s="202"/>
      <c r="C339" s="91" t="s">
        <v>206</v>
      </c>
      <c r="D339" s="55">
        <v>3113</v>
      </c>
    </row>
    <row r="340" spans="1:4" ht="23.25" customHeight="1">
      <c r="A340" s="60">
        <v>853</v>
      </c>
      <c r="B340" s="200"/>
      <c r="C340" s="56" t="s">
        <v>232</v>
      </c>
      <c r="D340" s="30">
        <f>D341+D343+D348</f>
        <v>1969567</v>
      </c>
    </row>
    <row r="341" spans="1:4" ht="16.5" customHeight="1">
      <c r="A341" s="16"/>
      <c r="B341" s="204">
        <v>85311</v>
      </c>
      <c r="C341" s="171" t="s">
        <v>222</v>
      </c>
      <c r="D341" s="172">
        <v>96698</v>
      </c>
    </row>
    <row r="342" spans="1:4" ht="14.25" customHeight="1">
      <c r="A342" s="16"/>
      <c r="B342" s="205"/>
      <c r="C342" s="157" t="s">
        <v>109</v>
      </c>
      <c r="D342" s="184"/>
    </row>
    <row r="343" spans="1:4" ht="15.75" customHeight="1">
      <c r="A343" s="16"/>
      <c r="B343" s="201">
        <v>85321</v>
      </c>
      <c r="C343" s="153" t="s">
        <v>166</v>
      </c>
      <c r="D343" s="134">
        <f>D345</f>
        <v>129400</v>
      </c>
    </row>
    <row r="344" spans="1:4" ht="15" customHeight="1">
      <c r="A344" s="16"/>
      <c r="B344" s="202"/>
      <c r="C344" s="44" t="s">
        <v>4</v>
      </c>
      <c r="D344" s="31"/>
    </row>
    <row r="345" spans="1:4" ht="15" customHeight="1">
      <c r="A345" s="16"/>
      <c r="B345" s="202"/>
      <c r="C345" s="48" t="s">
        <v>7</v>
      </c>
      <c r="D345" s="33">
        <f>SUM(D346:D347)</f>
        <v>129400</v>
      </c>
    </row>
    <row r="346" spans="1:4" ht="15" customHeight="1">
      <c r="A346" s="16"/>
      <c r="B346" s="202"/>
      <c r="C346" s="35" t="s">
        <v>6</v>
      </c>
      <c r="D346" s="33">
        <v>105253</v>
      </c>
    </row>
    <row r="347" spans="1:4" ht="15" customHeight="1">
      <c r="A347" s="16"/>
      <c r="B347" s="203"/>
      <c r="C347" s="37" t="s">
        <v>8</v>
      </c>
      <c r="D347" s="38">
        <v>24147</v>
      </c>
    </row>
    <row r="348" spans="1:4" ht="15" customHeight="1">
      <c r="A348" s="61"/>
      <c r="B348" s="202">
        <v>85333</v>
      </c>
      <c r="C348" s="189" t="s">
        <v>85</v>
      </c>
      <c r="D348" s="167">
        <f>D350</f>
        <v>1743469</v>
      </c>
    </row>
    <row r="349" spans="1:4" ht="15" customHeight="1">
      <c r="A349" s="69"/>
      <c r="B349" s="203"/>
      <c r="C349" s="123" t="s">
        <v>4</v>
      </c>
      <c r="D349" s="85"/>
    </row>
    <row r="350" spans="1:5" ht="15" customHeight="1">
      <c r="A350" s="61"/>
      <c r="B350" s="202"/>
      <c r="C350" s="213" t="s">
        <v>7</v>
      </c>
      <c r="D350" s="31">
        <f>SUM(D351:D352)</f>
        <v>1743469</v>
      </c>
      <c r="E350" s="8"/>
    </row>
    <row r="351" spans="1:4" ht="15" customHeight="1">
      <c r="A351" s="61"/>
      <c r="B351" s="202"/>
      <c r="C351" s="35" t="s">
        <v>6</v>
      </c>
      <c r="D351" s="33">
        <f>1346406+173701</f>
        <v>1520107</v>
      </c>
    </row>
    <row r="352" spans="1:4" ht="15" customHeight="1">
      <c r="A352" s="61"/>
      <c r="B352" s="203"/>
      <c r="C352" s="37" t="s">
        <v>8</v>
      </c>
      <c r="D352" s="38">
        <v>223362</v>
      </c>
    </row>
    <row r="353" spans="1:5" ht="21.75" customHeight="1">
      <c r="A353" s="60">
        <v>854</v>
      </c>
      <c r="B353" s="200"/>
      <c r="C353" s="43" t="s">
        <v>27</v>
      </c>
      <c r="D353" s="30">
        <f>D354+D366+D378+D385+D401+D419+D434+D438+D440+D361</f>
        <v>7764872</v>
      </c>
      <c r="E353" s="8"/>
    </row>
    <row r="354" spans="1:5" ht="15" customHeight="1">
      <c r="A354" s="61"/>
      <c r="B354" s="201">
        <v>85403</v>
      </c>
      <c r="C354" s="141" t="s">
        <v>130</v>
      </c>
      <c r="D354" s="134">
        <f>D356</f>
        <v>2638843</v>
      </c>
      <c r="E354" s="8"/>
    </row>
    <row r="355" spans="1:4" ht="15" customHeight="1">
      <c r="A355" s="61"/>
      <c r="B355" s="202"/>
      <c r="C355" s="44" t="s">
        <v>4</v>
      </c>
      <c r="D355" s="31"/>
    </row>
    <row r="356" spans="1:4" ht="15" customHeight="1">
      <c r="A356" s="61"/>
      <c r="B356" s="202"/>
      <c r="C356" s="32" t="s">
        <v>7</v>
      </c>
      <c r="D356" s="33">
        <f>SUM(D357:D358)</f>
        <v>2638843</v>
      </c>
    </row>
    <row r="357" spans="1:4" ht="15" customHeight="1">
      <c r="A357" s="61"/>
      <c r="B357" s="202"/>
      <c r="C357" s="35" t="s">
        <v>6</v>
      </c>
      <c r="D357" s="33">
        <v>2132936</v>
      </c>
    </row>
    <row r="358" spans="1:4" ht="15" customHeight="1">
      <c r="A358" s="61"/>
      <c r="B358" s="202"/>
      <c r="C358" s="40" t="s">
        <v>8</v>
      </c>
      <c r="D358" s="33">
        <v>505907</v>
      </c>
    </row>
    <row r="359" spans="1:4" ht="15" customHeight="1">
      <c r="A359" s="61"/>
      <c r="B359" s="202"/>
      <c r="C359" s="41" t="s">
        <v>13</v>
      </c>
      <c r="D359" s="33"/>
    </row>
    <row r="360" spans="1:4" ht="15" customHeight="1">
      <c r="A360" s="61"/>
      <c r="B360" s="203"/>
      <c r="C360" s="73" t="s">
        <v>159</v>
      </c>
      <c r="D360" s="38"/>
    </row>
    <row r="361" spans="1:5" ht="15" customHeight="1">
      <c r="A361" s="61"/>
      <c r="B361" s="201">
        <v>85404</v>
      </c>
      <c r="C361" s="153" t="s">
        <v>189</v>
      </c>
      <c r="D361" s="134">
        <f>SUM(D364:D365)</f>
        <v>113175</v>
      </c>
      <c r="E361" s="8"/>
    </row>
    <row r="362" spans="1:4" ht="15" customHeight="1">
      <c r="A362" s="61"/>
      <c r="B362" s="202"/>
      <c r="C362" s="44" t="s">
        <v>202</v>
      </c>
      <c r="D362" s="31"/>
    </row>
    <row r="363" spans="1:4" ht="15" customHeight="1">
      <c r="A363" s="61"/>
      <c r="B363" s="202"/>
      <c r="C363" s="52" t="s">
        <v>205</v>
      </c>
      <c r="D363" s="38"/>
    </row>
    <row r="364" spans="1:4" ht="15" customHeight="1">
      <c r="A364" s="61"/>
      <c r="B364" s="202"/>
      <c r="C364" s="65" t="s">
        <v>176</v>
      </c>
      <c r="D364" s="31">
        <v>29700</v>
      </c>
    </row>
    <row r="365" spans="1:4" ht="15" customHeight="1">
      <c r="A365" s="61"/>
      <c r="B365" s="203"/>
      <c r="C365" s="73" t="s">
        <v>175</v>
      </c>
      <c r="D365" s="38">
        <v>83475</v>
      </c>
    </row>
    <row r="366" spans="1:5" ht="15" customHeight="1">
      <c r="A366" s="61"/>
      <c r="B366" s="201">
        <v>85406</v>
      </c>
      <c r="C366" s="141" t="s">
        <v>28</v>
      </c>
      <c r="D366" s="134">
        <f>D368</f>
        <v>1280504</v>
      </c>
      <c r="E366" s="8"/>
    </row>
    <row r="367" spans="1:4" ht="15" customHeight="1">
      <c r="A367" s="61"/>
      <c r="B367" s="202"/>
      <c r="C367" s="44" t="s">
        <v>4</v>
      </c>
      <c r="D367" s="31"/>
    </row>
    <row r="368" spans="1:4" ht="15" customHeight="1">
      <c r="A368" s="61"/>
      <c r="B368" s="202"/>
      <c r="C368" s="32" t="s">
        <v>7</v>
      </c>
      <c r="D368" s="33">
        <f>D369+D370</f>
        <v>1280504</v>
      </c>
    </row>
    <row r="369" spans="1:4" ht="15" customHeight="1">
      <c r="A369" s="61"/>
      <c r="B369" s="202"/>
      <c r="C369" s="35" t="s">
        <v>6</v>
      </c>
      <c r="D369" s="33">
        <f>D373+D376</f>
        <v>917211</v>
      </c>
    </row>
    <row r="370" spans="1:4" ht="15" customHeight="1">
      <c r="A370" s="61"/>
      <c r="B370" s="202"/>
      <c r="C370" s="40" t="s">
        <v>8</v>
      </c>
      <c r="D370" s="33">
        <f>D374+D377</f>
        <v>363293</v>
      </c>
    </row>
    <row r="371" spans="1:4" ht="15" customHeight="1">
      <c r="A371" s="61"/>
      <c r="B371" s="202"/>
      <c r="C371" s="52" t="s">
        <v>205</v>
      </c>
      <c r="D371" s="38"/>
    </row>
    <row r="372" spans="1:4" ht="15" customHeight="1">
      <c r="A372" s="61"/>
      <c r="B372" s="202"/>
      <c r="C372" s="65" t="s">
        <v>17</v>
      </c>
      <c r="D372" s="31">
        <f>SUM(D373:D374)</f>
        <v>903442</v>
      </c>
    </row>
    <row r="373" spans="1:4" ht="15" customHeight="1">
      <c r="A373" s="61"/>
      <c r="B373" s="202"/>
      <c r="C373" s="35" t="s">
        <v>6</v>
      </c>
      <c r="D373" s="33">
        <v>587016</v>
      </c>
    </row>
    <row r="374" spans="1:4" ht="15" customHeight="1">
      <c r="A374" s="61"/>
      <c r="B374" s="202"/>
      <c r="C374" s="37" t="s">
        <v>8</v>
      </c>
      <c r="D374" s="38">
        <v>316426</v>
      </c>
    </row>
    <row r="375" spans="1:4" ht="15" customHeight="1">
      <c r="A375" s="61"/>
      <c r="B375" s="202"/>
      <c r="C375" s="65" t="s">
        <v>18</v>
      </c>
      <c r="D375" s="31">
        <f>SUM(D376:D377)</f>
        <v>377062</v>
      </c>
    </row>
    <row r="376" spans="1:4" ht="15" customHeight="1">
      <c r="A376" s="61"/>
      <c r="B376" s="202"/>
      <c r="C376" s="35" t="s">
        <v>6</v>
      </c>
      <c r="D376" s="33">
        <v>330195</v>
      </c>
    </row>
    <row r="377" spans="1:4" ht="15" customHeight="1">
      <c r="A377" s="61"/>
      <c r="B377" s="203"/>
      <c r="C377" s="37" t="s">
        <v>8</v>
      </c>
      <c r="D377" s="38">
        <v>46867</v>
      </c>
    </row>
    <row r="378" spans="1:5" ht="15" customHeight="1">
      <c r="A378" s="61"/>
      <c r="B378" s="201">
        <v>85407</v>
      </c>
      <c r="C378" s="141" t="s">
        <v>29</v>
      </c>
      <c r="D378" s="134">
        <f>D380</f>
        <v>294653</v>
      </c>
      <c r="E378" s="8"/>
    </row>
    <row r="379" spans="1:4" ht="15" customHeight="1">
      <c r="A379" s="61"/>
      <c r="B379" s="202"/>
      <c r="C379" s="44" t="s">
        <v>4</v>
      </c>
      <c r="D379" s="31"/>
    </row>
    <row r="380" spans="1:4" ht="15" customHeight="1">
      <c r="A380" s="61"/>
      <c r="B380" s="202"/>
      <c r="C380" s="32" t="s">
        <v>7</v>
      </c>
      <c r="D380" s="33">
        <f>D381+D382</f>
        <v>294653</v>
      </c>
    </row>
    <row r="381" spans="1:4" ht="15" customHeight="1">
      <c r="A381" s="61"/>
      <c r="B381" s="202"/>
      <c r="C381" s="35" t="s">
        <v>6</v>
      </c>
      <c r="D381" s="33">
        <v>243337</v>
      </c>
    </row>
    <row r="382" spans="1:4" ht="15" customHeight="1">
      <c r="A382" s="61"/>
      <c r="B382" s="202"/>
      <c r="C382" s="40" t="s">
        <v>8</v>
      </c>
      <c r="D382" s="33">
        <v>51316</v>
      </c>
    </row>
    <row r="383" spans="1:4" ht="15" customHeight="1">
      <c r="A383" s="61"/>
      <c r="B383" s="202"/>
      <c r="C383" s="185" t="s">
        <v>13</v>
      </c>
      <c r="D383" s="55"/>
    </row>
    <row r="384" spans="1:4" ht="15" customHeight="1">
      <c r="A384" s="61"/>
      <c r="B384" s="203"/>
      <c r="C384" s="123" t="s">
        <v>14</v>
      </c>
      <c r="D384" s="85"/>
    </row>
    <row r="385" spans="1:5" ht="15" customHeight="1">
      <c r="A385" s="61"/>
      <c r="B385" s="201">
        <v>85410</v>
      </c>
      <c r="C385" s="141" t="s">
        <v>30</v>
      </c>
      <c r="D385" s="134">
        <f>D387</f>
        <v>766865</v>
      </c>
      <c r="E385" s="8"/>
    </row>
    <row r="386" spans="1:4" ht="15" customHeight="1">
      <c r="A386" s="61"/>
      <c r="B386" s="202"/>
      <c r="C386" s="44" t="s">
        <v>4</v>
      </c>
      <c r="D386" s="31"/>
    </row>
    <row r="387" spans="1:4" ht="15" customHeight="1">
      <c r="A387" s="61"/>
      <c r="B387" s="202"/>
      <c r="C387" s="32" t="s">
        <v>7</v>
      </c>
      <c r="D387" s="33">
        <f>D389+D392+D395</f>
        <v>766865</v>
      </c>
    </row>
    <row r="388" spans="1:4" ht="15" customHeight="1">
      <c r="A388" s="61"/>
      <c r="B388" s="202"/>
      <c r="C388" s="35" t="s">
        <v>6</v>
      </c>
      <c r="D388" s="33">
        <f>D393+D396</f>
        <v>333908</v>
      </c>
    </row>
    <row r="389" spans="1:4" ht="15" customHeight="1">
      <c r="A389" s="61"/>
      <c r="B389" s="202"/>
      <c r="C389" s="40" t="s">
        <v>9</v>
      </c>
      <c r="D389" s="33">
        <f>D398</f>
        <v>338520</v>
      </c>
    </row>
    <row r="390" spans="1:4" ht="15" customHeight="1">
      <c r="A390" s="61"/>
      <c r="B390" s="202"/>
      <c r="C390" s="40" t="s">
        <v>8</v>
      </c>
      <c r="D390" s="33">
        <f>D394+D397</f>
        <v>94437</v>
      </c>
    </row>
    <row r="391" spans="1:4" ht="15" customHeight="1">
      <c r="A391" s="61"/>
      <c r="B391" s="202"/>
      <c r="C391" s="52" t="s">
        <v>205</v>
      </c>
      <c r="D391" s="38"/>
    </row>
    <row r="392" spans="1:4" ht="15" customHeight="1">
      <c r="A392" s="61"/>
      <c r="B392" s="202"/>
      <c r="C392" s="65" t="s">
        <v>188</v>
      </c>
      <c r="D392" s="31">
        <f>SUM(D393:D394)</f>
        <v>114562</v>
      </c>
    </row>
    <row r="393" spans="1:4" ht="15" customHeight="1">
      <c r="A393" s="61"/>
      <c r="B393" s="202"/>
      <c r="C393" s="35" t="s">
        <v>6</v>
      </c>
      <c r="D393" s="33">
        <v>81661</v>
      </c>
    </row>
    <row r="394" spans="1:4" ht="15" customHeight="1">
      <c r="A394" s="61"/>
      <c r="B394" s="202"/>
      <c r="C394" s="37" t="s">
        <v>8</v>
      </c>
      <c r="D394" s="38">
        <v>32901</v>
      </c>
    </row>
    <row r="395" spans="1:4" ht="15" customHeight="1">
      <c r="A395" s="61"/>
      <c r="B395" s="202"/>
      <c r="C395" s="65" t="s">
        <v>137</v>
      </c>
      <c r="D395" s="31">
        <f>SUM(D396:D397)</f>
        <v>313783</v>
      </c>
    </row>
    <row r="396" spans="1:4" ht="15" customHeight="1">
      <c r="A396" s="61"/>
      <c r="B396" s="202"/>
      <c r="C396" s="35" t="s">
        <v>6</v>
      </c>
      <c r="D396" s="33">
        <v>252247</v>
      </c>
    </row>
    <row r="397" spans="1:4" ht="15" customHeight="1">
      <c r="A397" s="69"/>
      <c r="B397" s="203"/>
      <c r="C397" s="37" t="s">
        <v>8</v>
      </c>
      <c r="D397" s="38">
        <v>61536</v>
      </c>
    </row>
    <row r="398" spans="1:4" ht="15" customHeight="1">
      <c r="A398" s="61"/>
      <c r="B398" s="202"/>
      <c r="C398" s="65" t="s">
        <v>135</v>
      </c>
      <c r="D398" s="31">
        <f>SUM(D399:D400)</f>
        <v>338520</v>
      </c>
    </row>
    <row r="399" spans="1:4" ht="15" customHeight="1">
      <c r="A399" s="61"/>
      <c r="B399" s="202"/>
      <c r="C399" s="68" t="s">
        <v>15</v>
      </c>
      <c r="D399" s="33">
        <v>145080</v>
      </c>
    </row>
    <row r="400" spans="1:4" ht="15" customHeight="1">
      <c r="A400" s="61"/>
      <c r="B400" s="203"/>
      <c r="C400" s="94" t="s">
        <v>16</v>
      </c>
      <c r="D400" s="38">
        <v>193440</v>
      </c>
    </row>
    <row r="401" spans="1:5" ht="15" customHeight="1">
      <c r="A401" s="61"/>
      <c r="B401" s="202">
        <v>85415</v>
      </c>
      <c r="C401" s="141" t="s">
        <v>190</v>
      </c>
      <c r="D401" s="134">
        <f>D403</f>
        <v>17472</v>
      </c>
      <c r="E401" s="8"/>
    </row>
    <row r="402" spans="1:4" ht="15" customHeight="1">
      <c r="A402" s="61"/>
      <c r="B402" s="202"/>
      <c r="C402" s="44" t="s">
        <v>4</v>
      </c>
      <c r="D402" s="31"/>
    </row>
    <row r="403" spans="1:4" ht="15" customHeight="1">
      <c r="A403" s="61"/>
      <c r="B403" s="202"/>
      <c r="C403" s="32" t="s">
        <v>221</v>
      </c>
      <c r="D403" s="31">
        <f>SUM(D405:D418)</f>
        <v>17472</v>
      </c>
    </row>
    <row r="404" spans="1:5" ht="15" customHeight="1">
      <c r="A404" s="61"/>
      <c r="B404" s="202"/>
      <c r="C404" s="27" t="s">
        <v>205</v>
      </c>
      <c r="D404" s="38"/>
      <c r="E404" s="8"/>
    </row>
    <row r="405" spans="1:4" ht="15" customHeight="1">
      <c r="A405" s="61"/>
      <c r="B405" s="202"/>
      <c r="C405" s="44" t="s">
        <v>192</v>
      </c>
      <c r="D405" s="31">
        <v>1792</v>
      </c>
    </row>
    <row r="406" spans="1:4" ht="15" customHeight="1">
      <c r="A406" s="61"/>
      <c r="B406" s="202"/>
      <c r="C406" s="32" t="s">
        <v>191</v>
      </c>
      <c r="D406" s="33">
        <v>1568</v>
      </c>
    </row>
    <row r="407" spans="1:4" ht="15" customHeight="1">
      <c r="A407" s="61"/>
      <c r="B407" s="202"/>
      <c r="C407" s="32" t="s">
        <v>134</v>
      </c>
      <c r="D407" s="33">
        <v>896</v>
      </c>
    </row>
    <row r="408" spans="1:4" ht="15" customHeight="1">
      <c r="A408" s="61"/>
      <c r="B408" s="202"/>
      <c r="C408" s="32" t="s">
        <v>193</v>
      </c>
      <c r="D408" s="33">
        <v>672</v>
      </c>
    </row>
    <row r="409" spans="1:4" ht="15" customHeight="1">
      <c r="A409" s="61"/>
      <c r="B409" s="202"/>
      <c r="C409" s="32" t="s">
        <v>139</v>
      </c>
      <c r="D409" s="33">
        <v>1344</v>
      </c>
    </row>
    <row r="410" spans="1:4" ht="15" customHeight="1">
      <c r="A410" s="61"/>
      <c r="B410" s="202"/>
      <c r="C410" s="32" t="s">
        <v>140</v>
      </c>
      <c r="D410" s="33">
        <v>2240</v>
      </c>
    </row>
    <row r="411" spans="1:4" ht="15" customHeight="1">
      <c r="A411" s="61"/>
      <c r="B411" s="202"/>
      <c r="C411" s="32" t="s">
        <v>137</v>
      </c>
      <c r="D411" s="33">
        <v>1344</v>
      </c>
    </row>
    <row r="412" spans="1:4" ht="15" customHeight="1">
      <c r="A412" s="61"/>
      <c r="B412" s="202"/>
      <c r="C412" s="32" t="s">
        <v>136</v>
      </c>
      <c r="D412" s="33">
        <v>1568</v>
      </c>
    </row>
    <row r="413" spans="1:4" ht="15" customHeight="1">
      <c r="A413" s="61"/>
      <c r="B413" s="202"/>
      <c r="C413" s="32" t="s">
        <v>142</v>
      </c>
      <c r="D413" s="33">
        <v>1344</v>
      </c>
    </row>
    <row r="414" spans="1:4" ht="15" customHeight="1">
      <c r="A414" s="61"/>
      <c r="B414" s="202"/>
      <c r="C414" s="32" t="s">
        <v>144</v>
      </c>
      <c r="D414" s="33">
        <v>672</v>
      </c>
    </row>
    <row r="415" spans="1:4" ht="15" customHeight="1">
      <c r="A415" s="61"/>
      <c r="B415" s="202"/>
      <c r="C415" s="32" t="s">
        <v>143</v>
      </c>
      <c r="D415" s="33">
        <v>672</v>
      </c>
    </row>
    <row r="416" spans="1:4" ht="15" customHeight="1">
      <c r="A416" s="61"/>
      <c r="B416" s="202"/>
      <c r="C416" s="32" t="s">
        <v>188</v>
      </c>
      <c r="D416" s="33">
        <v>1120</v>
      </c>
    </row>
    <row r="417" spans="1:4" ht="15" customHeight="1">
      <c r="A417" s="61"/>
      <c r="B417" s="202"/>
      <c r="C417" s="32" t="s">
        <v>233</v>
      </c>
      <c r="D417" s="33">
        <v>1792</v>
      </c>
    </row>
    <row r="418" spans="1:4" ht="15" customHeight="1">
      <c r="A418" s="61"/>
      <c r="B418" s="202"/>
      <c r="C418" s="32" t="s">
        <v>178</v>
      </c>
      <c r="D418" s="33">
        <v>448</v>
      </c>
    </row>
    <row r="419" spans="1:5" ht="15" customHeight="1">
      <c r="A419" s="61"/>
      <c r="B419" s="201">
        <v>85417</v>
      </c>
      <c r="C419" s="141" t="s">
        <v>131</v>
      </c>
      <c r="D419" s="134">
        <f>D421</f>
        <v>446671</v>
      </c>
      <c r="E419" s="8"/>
    </row>
    <row r="420" spans="1:4" ht="15" customHeight="1">
      <c r="A420" s="61"/>
      <c r="B420" s="202"/>
      <c r="C420" s="44" t="s">
        <v>4</v>
      </c>
      <c r="D420" s="31"/>
    </row>
    <row r="421" spans="1:4" ht="15" customHeight="1">
      <c r="A421" s="61"/>
      <c r="B421" s="202"/>
      <c r="C421" s="32" t="s">
        <v>7</v>
      </c>
      <c r="D421" s="33">
        <f>SUM(D422:D424)</f>
        <v>446671</v>
      </c>
    </row>
    <row r="422" spans="1:4" ht="15" customHeight="1">
      <c r="A422" s="61"/>
      <c r="B422" s="202"/>
      <c r="C422" s="35" t="s">
        <v>6</v>
      </c>
      <c r="D422" s="33">
        <f>D427+D430</f>
        <v>302087</v>
      </c>
    </row>
    <row r="423" spans="1:4" ht="15" customHeight="1">
      <c r="A423" s="61"/>
      <c r="B423" s="202"/>
      <c r="C423" s="40" t="s">
        <v>8</v>
      </c>
      <c r="D423" s="33">
        <f>D428+D431</f>
        <v>13654</v>
      </c>
    </row>
    <row r="424" spans="1:4" ht="15" customHeight="1">
      <c r="A424" s="61"/>
      <c r="B424" s="202"/>
      <c r="C424" s="40" t="s">
        <v>9</v>
      </c>
      <c r="D424" s="33">
        <f>D432</f>
        <v>130930</v>
      </c>
    </row>
    <row r="425" spans="1:4" ht="15" customHeight="1">
      <c r="A425" s="61"/>
      <c r="B425" s="202"/>
      <c r="C425" s="52" t="s">
        <v>205</v>
      </c>
      <c r="D425" s="38"/>
    </row>
    <row r="426" spans="1:4" ht="15" customHeight="1">
      <c r="A426" s="61"/>
      <c r="B426" s="202"/>
      <c r="C426" s="65" t="s">
        <v>216</v>
      </c>
      <c r="D426" s="31">
        <f>SUM(D427:D428)</f>
        <v>135362</v>
      </c>
    </row>
    <row r="427" spans="1:4" ht="15" customHeight="1">
      <c r="A427" s="61"/>
      <c r="B427" s="202"/>
      <c r="C427" s="35" t="s">
        <v>6</v>
      </c>
      <c r="D427" s="33">
        <v>129731</v>
      </c>
    </row>
    <row r="428" spans="1:4" ht="15" customHeight="1">
      <c r="A428" s="61"/>
      <c r="B428" s="202"/>
      <c r="C428" s="37" t="s">
        <v>8</v>
      </c>
      <c r="D428" s="38">
        <v>5631</v>
      </c>
    </row>
    <row r="429" spans="1:4" ht="15" customHeight="1">
      <c r="A429" s="61"/>
      <c r="B429" s="202"/>
      <c r="C429" s="65" t="s">
        <v>158</v>
      </c>
      <c r="D429" s="31">
        <f>SUM(D430:D431)</f>
        <v>180379</v>
      </c>
    </row>
    <row r="430" spans="1:4" ht="15" customHeight="1">
      <c r="A430" s="61"/>
      <c r="B430" s="202"/>
      <c r="C430" s="35" t="s">
        <v>6</v>
      </c>
      <c r="D430" s="33">
        <v>172356</v>
      </c>
    </row>
    <row r="431" spans="1:4" ht="15" customHeight="1">
      <c r="A431" s="61"/>
      <c r="B431" s="202"/>
      <c r="C431" s="37" t="s">
        <v>8</v>
      </c>
      <c r="D431" s="38">
        <v>8023</v>
      </c>
    </row>
    <row r="432" spans="1:4" ht="15" customHeight="1">
      <c r="A432" s="61"/>
      <c r="B432" s="202"/>
      <c r="C432" s="65" t="s">
        <v>157</v>
      </c>
      <c r="D432" s="31">
        <v>130930</v>
      </c>
    </row>
    <row r="433" spans="1:4" ht="15" customHeight="1">
      <c r="A433" s="61"/>
      <c r="B433" s="203"/>
      <c r="C433" s="73" t="s">
        <v>181</v>
      </c>
      <c r="D433" s="38"/>
    </row>
    <row r="434" spans="1:5" ht="15" customHeight="1">
      <c r="A434" s="61"/>
      <c r="B434" s="201">
        <v>85419</v>
      </c>
      <c r="C434" s="161" t="s">
        <v>174</v>
      </c>
      <c r="D434" s="134">
        <f>SUM(D436:D437)</f>
        <v>2163248</v>
      </c>
      <c r="E434" s="8"/>
    </row>
    <row r="435" spans="1:4" ht="15" customHeight="1">
      <c r="A435" s="61"/>
      <c r="B435" s="202"/>
      <c r="C435" s="163" t="s">
        <v>203</v>
      </c>
      <c r="D435" s="85"/>
    </row>
    <row r="436" spans="1:4" ht="15" customHeight="1">
      <c r="A436" s="61"/>
      <c r="B436" s="202"/>
      <c r="C436" s="162" t="s">
        <v>176</v>
      </c>
      <c r="D436" s="31">
        <v>1377540</v>
      </c>
    </row>
    <row r="437" spans="1:4" ht="15" customHeight="1">
      <c r="A437" s="61"/>
      <c r="B437" s="203"/>
      <c r="C437" s="37" t="s">
        <v>175</v>
      </c>
      <c r="D437" s="38">
        <v>785708</v>
      </c>
    </row>
    <row r="438" spans="1:4" ht="15" customHeight="1">
      <c r="A438" s="61"/>
      <c r="B438" s="201">
        <v>85446</v>
      </c>
      <c r="C438" s="149" t="s">
        <v>126</v>
      </c>
      <c r="D438" s="134">
        <v>23441</v>
      </c>
    </row>
    <row r="439" spans="1:4" ht="15" customHeight="1">
      <c r="A439" s="61"/>
      <c r="B439" s="203"/>
      <c r="C439" s="164" t="s">
        <v>236</v>
      </c>
      <c r="D439" s="85"/>
    </row>
    <row r="440" spans="1:4" ht="15" customHeight="1">
      <c r="A440" s="61"/>
      <c r="B440" s="201">
        <v>85495</v>
      </c>
      <c r="C440" s="121" t="s">
        <v>26</v>
      </c>
      <c r="D440" s="134">
        <v>20000</v>
      </c>
    </row>
    <row r="441" spans="1:4" ht="15" customHeight="1">
      <c r="A441" s="61"/>
      <c r="B441" s="203"/>
      <c r="C441" s="165" t="s">
        <v>204</v>
      </c>
      <c r="D441" s="85"/>
    </row>
    <row r="442" spans="1:4" ht="24.75" customHeight="1">
      <c r="A442" s="20" t="s">
        <v>164</v>
      </c>
      <c r="B442" s="194"/>
      <c r="C442" s="43" t="s">
        <v>165</v>
      </c>
      <c r="D442" s="30">
        <f>D443</f>
        <v>7000</v>
      </c>
    </row>
    <row r="443" spans="1:4" ht="15">
      <c r="A443" s="61"/>
      <c r="B443" s="201">
        <v>90095</v>
      </c>
      <c r="C443" s="149" t="s">
        <v>26</v>
      </c>
      <c r="D443" s="134">
        <f>SUM(D446:D447)</f>
        <v>7000</v>
      </c>
    </row>
    <row r="444" spans="1:4" ht="15">
      <c r="A444" s="61"/>
      <c r="B444" s="202"/>
      <c r="C444" s="44" t="s">
        <v>4</v>
      </c>
      <c r="D444" s="167"/>
    </row>
    <row r="445" spans="1:4" ht="15">
      <c r="A445" s="61"/>
      <c r="B445" s="202"/>
      <c r="C445" s="219" t="s">
        <v>7</v>
      </c>
      <c r="D445" s="33"/>
    </row>
    <row r="446" spans="1:4" ht="15">
      <c r="A446" s="61"/>
      <c r="B446" s="202"/>
      <c r="C446" s="48" t="s">
        <v>253</v>
      </c>
      <c r="D446" s="33">
        <v>5000</v>
      </c>
    </row>
    <row r="447" spans="1:4" ht="15">
      <c r="A447" s="69"/>
      <c r="B447" s="203"/>
      <c r="C447" s="220" t="s">
        <v>8</v>
      </c>
      <c r="D447" s="217">
        <v>2000</v>
      </c>
    </row>
    <row r="448" spans="1:4" s="5" customFormat="1" ht="22.5" customHeight="1">
      <c r="A448" s="20" t="s">
        <v>86</v>
      </c>
      <c r="B448" s="194"/>
      <c r="C448" s="43" t="s">
        <v>87</v>
      </c>
      <c r="D448" s="30">
        <f>D449+D451+D453</f>
        <v>1189400</v>
      </c>
    </row>
    <row r="449" spans="1:4" ht="15" customHeight="1">
      <c r="A449" s="29"/>
      <c r="B449" s="195" t="s">
        <v>88</v>
      </c>
      <c r="C449" s="121" t="s">
        <v>89</v>
      </c>
      <c r="D449" s="134">
        <v>113700</v>
      </c>
    </row>
    <row r="450" spans="1:4" ht="15" customHeight="1">
      <c r="A450" s="29"/>
      <c r="B450" s="197"/>
      <c r="C450" s="123" t="s">
        <v>202</v>
      </c>
      <c r="D450" s="85"/>
    </row>
    <row r="451" spans="1:4" ht="15" customHeight="1">
      <c r="A451" s="29"/>
      <c r="B451" s="198" t="s">
        <v>90</v>
      </c>
      <c r="C451" s="176" t="s">
        <v>91</v>
      </c>
      <c r="D451" s="167">
        <v>979300</v>
      </c>
    </row>
    <row r="452" spans="1:4" ht="15" customHeight="1">
      <c r="A452" s="29"/>
      <c r="B452" s="197"/>
      <c r="C452" s="123" t="s">
        <v>202</v>
      </c>
      <c r="D452" s="85"/>
    </row>
    <row r="453" spans="1:4" ht="15" customHeight="1">
      <c r="A453" s="29"/>
      <c r="B453" s="195" t="s">
        <v>92</v>
      </c>
      <c r="C453" s="141" t="s">
        <v>26</v>
      </c>
      <c r="D453" s="134">
        <f>D455</f>
        <v>96400</v>
      </c>
    </row>
    <row r="454" spans="1:4" ht="15" customHeight="1">
      <c r="A454" s="29"/>
      <c r="B454" s="198"/>
      <c r="C454" s="44" t="s">
        <v>4</v>
      </c>
      <c r="D454" s="31"/>
    </row>
    <row r="455" spans="1:4" ht="15" customHeight="1">
      <c r="A455" s="29"/>
      <c r="B455" s="198"/>
      <c r="C455" s="32" t="s">
        <v>7</v>
      </c>
      <c r="D455" s="33">
        <f>SUM(D456:D458)</f>
        <v>96400</v>
      </c>
    </row>
    <row r="456" spans="1:4" ht="15" customHeight="1">
      <c r="A456" s="29"/>
      <c r="B456" s="198"/>
      <c r="C456" s="35" t="s">
        <v>6</v>
      </c>
      <c r="D456" s="33">
        <v>1000</v>
      </c>
    </row>
    <row r="457" spans="1:4" ht="15" customHeight="1">
      <c r="A457" s="29"/>
      <c r="B457" s="198"/>
      <c r="C457" s="35" t="s">
        <v>242</v>
      </c>
      <c r="D457" s="33">
        <f>65400-20400+11000</f>
        <v>56000</v>
      </c>
    </row>
    <row r="458" spans="1:4" ht="15" customHeight="1">
      <c r="A458" s="36"/>
      <c r="B458" s="197"/>
      <c r="C458" s="93" t="s">
        <v>243</v>
      </c>
      <c r="D458" s="38">
        <f>16500+20400+2500</f>
        <v>39400</v>
      </c>
    </row>
    <row r="459" spans="1:4" s="5" customFormat="1" ht="21" customHeight="1">
      <c r="A459" s="20" t="s">
        <v>93</v>
      </c>
      <c r="B459" s="194"/>
      <c r="C459" s="77" t="s">
        <v>94</v>
      </c>
      <c r="D459" s="30">
        <f>D460</f>
        <v>143000</v>
      </c>
    </row>
    <row r="460" spans="1:4" ht="15" customHeight="1">
      <c r="A460" s="29"/>
      <c r="B460" s="195" t="s">
        <v>95</v>
      </c>
      <c r="C460" s="141" t="s">
        <v>96</v>
      </c>
      <c r="D460" s="134">
        <f>D462</f>
        <v>143000</v>
      </c>
    </row>
    <row r="461" spans="1:4" ht="15" customHeight="1">
      <c r="A461" s="29"/>
      <c r="B461" s="198"/>
      <c r="C461" s="44" t="s">
        <v>4</v>
      </c>
      <c r="D461" s="31"/>
    </row>
    <row r="462" spans="1:4" ht="15" customHeight="1">
      <c r="A462" s="29"/>
      <c r="B462" s="198"/>
      <c r="C462" s="32" t="s">
        <v>7</v>
      </c>
      <c r="D462" s="33">
        <f>D463+D464</f>
        <v>143000</v>
      </c>
    </row>
    <row r="463" spans="1:4" ht="15" customHeight="1">
      <c r="A463" s="29"/>
      <c r="B463" s="198"/>
      <c r="C463" s="40" t="s">
        <v>9</v>
      </c>
      <c r="D463" s="33">
        <v>90000</v>
      </c>
    </row>
    <row r="464" spans="1:4" ht="15" customHeight="1">
      <c r="A464" s="29"/>
      <c r="B464" s="198"/>
      <c r="C464" s="54" t="s">
        <v>8</v>
      </c>
      <c r="D464" s="55">
        <f>5000+10000+31000+7000</f>
        <v>53000</v>
      </c>
    </row>
    <row r="465" spans="1:7" s="7" customFormat="1" ht="24.75" customHeight="1">
      <c r="A465" s="225" t="s">
        <v>97</v>
      </c>
      <c r="B465" s="225"/>
      <c r="C465" s="225"/>
      <c r="D465" s="97">
        <f>D11+D14+D19+D37+D45+D48+D60+D82+D100+D103+D113+D231+D256+D340+D353+D442+D448+D459</f>
        <v>140762565</v>
      </c>
      <c r="E465" s="10"/>
      <c r="F465" s="3"/>
      <c r="G465" s="3"/>
    </row>
    <row r="466" spans="1:4" ht="15">
      <c r="A466" s="99"/>
      <c r="B466" s="99"/>
      <c r="C466" s="100"/>
      <c r="D466" s="101"/>
    </row>
    <row r="467" spans="1:6" ht="15">
      <c r="A467" s="99"/>
      <c r="B467" s="102"/>
      <c r="C467" s="102"/>
      <c r="D467" s="102">
        <v>138304634</v>
      </c>
      <c r="E467" s="223"/>
      <c r="F467" s="223"/>
    </row>
    <row r="468" spans="1:6" ht="15">
      <c r="A468" s="104"/>
      <c r="B468" s="104"/>
      <c r="C468" s="104"/>
      <c r="D468" s="102">
        <f>D465</f>
        <v>140762565</v>
      </c>
      <c r="E468" s="223"/>
      <c r="F468" s="223"/>
    </row>
    <row r="469" spans="1:6" ht="15">
      <c r="A469" s="104"/>
      <c r="B469" s="104"/>
      <c r="C469" s="104"/>
      <c r="D469" s="102">
        <v>3217029</v>
      </c>
      <c r="E469" s="223"/>
      <c r="F469" s="223"/>
    </row>
    <row r="470" spans="1:6" ht="15">
      <c r="A470" s="104"/>
      <c r="B470" s="104"/>
      <c r="C470" s="104"/>
      <c r="D470" s="102">
        <v>5674960</v>
      </c>
      <c r="E470" s="223"/>
      <c r="F470" s="223"/>
    </row>
    <row r="471" spans="1:6" ht="15">
      <c r="A471" s="104"/>
      <c r="B471" s="104"/>
      <c r="C471" s="104"/>
      <c r="D471" s="102">
        <f>D467-D468-D469+D470</f>
        <v>0</v>
      </c>
      <c r="E471" s="223"/>
      <c r="F471" s="223"/>
    </row>
    <row r="472" spans="1:4" ht="6" customHeight="1">
      <c r="A472" s="104"/>
      <c r="B472" s="104"/>
      <c r="C472" s="104"/>
      <c r="D472" s="102"/>
    </row>
    <row r="473" spans="1:4" ht="15">
      <c r="A473" s="99"/>
      <c r="B473" s="99"/>
      <c r="C473" s="100" t="s">
        <v>122</v>
      </c>
      <c r="D473" s="105">
        <f>SUM(D474:D477)</f>
        <v>97217424</v>
      </c>
    </row>
    <row r="474" spans="1:4" ht="15">
      <c r="A474" s="99"/>
      <c r="B474" s="99"/>
      <c r="C474" s="100" t="s">
        <v>118</v>
      </c>
      <c r="D474" s="173">
        <f>D23+D28+D49+D51+D58+D61+D69+D76+D86+D91+D96+D117+D152+D173+D215+D221+D229+D253+D260+D282+D313+D319+D346+D351+D357+D369+D381+D388+D422+D456</f>
        <v>52842366</v>
      </c>
    </row>
    <row r="475" spans="1:4" ht="15">
      <c r="A475" s="99"/>
      <c r="B475" s="99"/>
      <c r="C475" s="100" t="s">
        <v>119</v>
      </c>
      <c r="D475" s="105">
        <f>D17+D29+D41+D70+D80+D92+D118+D174+D254+D261+D283+D308+D314+D322+D332+D361+D389+D424+D434+D440+D446+D449+D451+D457+D463</f>
        <v>14592292</v>
      </c>
    </row>
    <row r="476" spans="1:4" ht="15">
      <c r="A476" s="99"/>
      <c r="B476" s="99"/>
      <c r="C476" s="100" t="s">
        <v>120</v>
      </c>
      <c r="D476" s="105">
        <f>D12+D15+D24+D30+D42+D43+D46+D53+D59+D65+D71+D77+D78+D87+D97+D98+D104+D119+D153+D175+D216+D222+D230+D236+D255+D262+D284+D315+D320+D324+D333+D341+D347+D352+D358+D370+D382+D390+D403+D423+D438+D447+D458+D464</f>
        <v>29001481</v>
      </c>
    </row>
    <row r="477" spans="1:4" ht="15">
      <c r="A477" s="99"/>
      <c r="B477" s="99"/>
      <c r="C477" s="100" t="s">
        <v>123</v>
      </c>
      <c r="D477" s="105">
        <f>D101</f>
        <v>781285</v>
      </c>
    </row>
    <row r="478" spans="1:4" ht="15">
      <c r="A478" s="99"/>
      <c r="B478" s="99"/>
      <c r="C478" s="100" t="s">
        <v>121</v>
      </c>
      <c r="D478" s="105">
        <f>D31+D35+D72+D120+D176+D232+D234+D321</f>
        <v>43545141</v>
      </c>
    </row>
    <row r="479" spans="1:4" ht="13.5" customHeight="1">
      <c r="A479" s="99"/>
      <c r="B479" s="99"/>
      <c r="C479" s="209" t="s">
        <v>248</v>
      </c>
      <c r="D479" s="105">
        <f>D478+D473</f>
        <v>140762565</v>
      </c>
    </row>
    <row r="480" spans="1:4" ht="15">
      <c r="A480" s="99"/>
      <c r="B480" s="99"/>
      <c r="C480" s="100"/>
      <c r="D480" s="105"/>
    </row>
    <row r="481" spans="1:4" ht="15">
      <c r="A481" s="99"/>
      <c r="B481" s="99"/>
      <c r="C481" s="100"/>
      <c r="D481" s="95"/>
    </row>
    <row r="482" spans="1:4" ht="15">
      <c r="A482" s="99"/>
      <c r="B482" s="99"/>
      <c r="C482" s="100"/>
      <c r="D482" s="95"/>
    </row>
    <row r="483" spans="1:4" ht="15">
      <c r="A483" s="99"/>
      <c r="B483" s="99"/>
      <c r="C483" s="100"/>
      <c r="D483" s="95"/>
    </row>
    <row r="484" spans="1:4" ht="15">
      <c r="A484" s="99"/>
      <c r="B484" s="99"/>
      <c r="C484" s="100"/>
      <c r="D484" s="95"/>
    </row>
    <row r="485" spans="1:4" ht="15">
      <c r="A485" s="99"/>
      <c r="B485" s="99"/>
      <c r="C485" s="100"/>
      <c r="D485" s="95"/>
    </row>
    <row r="486" spans="1:4" ht="14.25">
      <c r="A486" s="106"/>
      <c r="B486" s="106"/>
      <c r="C486" s="107"/>
      <c r="D486" s="108"/>
    </row>
    <row r="487" spans="1:4" ht="14.25">
      <c r="A487" s="106"/>
      <c r="B487" s="106"/>
      <c r="C487" s="107"/>
      <c r="D487" s="108"/>
    </row>
    <row r="488" spans="1:4" ht="14.25">
      <c r="A488" s="106"/>
      <c r="B488" s="106"/>
      <c r="C488" s="107"/>
      <c r="D488" s="108"/>
    </row>
    <row r="489" spans="1:4" ht="14.25">
      <c r="A489" s="106"/>
      <c r="B489" s="106"/>
      <c r="C489" s="107"/>
      <c r="D489" s="108"/>
    </row>
    <row r="490" spans="1:4" ht="14.25">
      <c r="A490" s="106"/>
      <c r="B490" s="106"/>
      <c r="C490" s="107"/>
      <c r="D490" s="108"/>
    </row>
    <row r="491" spans="1:4" ht="14.25">
      <c r="A491" s="106"/>
      <c r="B491" s="106"/>
      <c r="C491" s="107"/>
      <c r="D491" s="108"/>
    </row>
    <row r="492" spans="1:4" ht="14.25">
      <c r="A492" s="106"/>
      <c r="B492" s="106"/>
      <c r="C492" s="107"/>
      <c r="D492" s="108"/>
    </row>
    <row r="493" spans="1:4" ht="14.25">
      <c r="A493" s="106"/>
      <c r="B493" s="106"/>
      <c r="C493" s="107"/>
      <c r="D493" s="108"/>
    </row>
    <row r="494" spans="1:4" ht="14.25">
      <c r="A494" s="106"/>
      <c r="B494" s="106"/>
      <c r="C494" s="107"/>
      <c r="D494" s="108"/>
    </row>
    <row r="495" spans="1:4" ht="14.25">
      <c r="A495" s="106"/>
      <c r="B495" s="106"/>
      <c r="C495" s="107"/>
      <c r="D495" s="108"/>
    </row>
    <row r="496" spans="1:4" ht="14.25">
      <c r="A496" s="106"/>
      <c r="B496" s="106"/>
      <c r="C496" s="107"/>
      <c r="D496" s="108"/>
    </row>
    <row r="497" spans="1:4" ht="14.25">
      <c r="A497" s="106"/>
      <c r="B497" s="106"/>
      <c r="C497" s="107"/>
      <c r="D497" s="108"/>
    </row>
    <row r="498" spans="1:4" ht="14.25">
      <c r="A498" s="106"/>
      <c r="B498" s="106"/>
      <c r="C498" s="107"/>
      <c r="D498" s="108"/>
    </row>
    <row r="499" spans="1:4" ht="14.25">
      <c r="A499" s="106"/>
      <c r="B499" s="106"/>
      <c r="C499" s="107"/>
      <c r="D499" s="108"/>
    </row>
    <row r="500" spans="1:4" ht="14.25">
      <c r="A500" s="106"/>
      <c r="B500" s="106"/>
      <c r="C500" s="107"/>
      <c r="D500" s="108"/>
    </row>
    <row r="501" spans="1:4" ht="14.25">
      <c r="A501" s="106"/>
      <c r="B501" s="106"/>
      <c r="C501" s="107"/>
      <c r="D501" s="108"/>
    </row>
    <row r="502" spans="1:4" ht="14.25">
      <c r="A502" s="106"/>
      <c r="B502" s="106"/>
      <c r="C502" s="107"/>
      <c r="D502" s="108"/>
    </row>
    <row r="503" spans="1:4" ht="14.25">
      <c r="A503" s="106"/>
      <c r="B503" s="106"/>
      <c r="C503" s="107"/>
      <c r="D503" s="108"/>
    </row>
    <row r="504" spans="1:4" ht="14.25">
      <c r="A504" s="106"/>
      <c r="B504" s="106"/>
      <c r="C504" s="107"/>
      <c r="D504" s="108"/>
    </row>
    <row r="505" spans="1:4" ht="14.25">
      <c r="A505" s="106"/>
      <c r="B505" s="106"/>
      <c r="C505" s="107"/>
      <c r="D505" s="108"/>
    </row>
    <row r="506" spans="1:4" ht="14.25">
      <c r="A506" s="106"/>
      <c r="B506" s="106"/>
      <c r="C506" s="107"/>
      <c r="D506" s="108"/>
    </row>
    <row r="507" spans="1:4" ht="14.25">
      <c r="A507" s="106"/>
      <c r="B507" s="106"/>
      <c r="C507" s="107"/>
      <c r="D507" s="108"/>
    </row>
    <row r="508" spans="1:4" ht="14.25">
      <c r="A508" s="106"/>
      <c r="B508" s="106"/>
      <c r="C508" s="107"/>
      <c r="D508" s="108"/>
    </row>
    <row r="509" spans="1:4" ht="14.25">
      <c r="A509" s="106"/>
      <c r="B509" s="106"/>
      <c r="C509" s="107"/>
      <c r="D509" s="108"/>
    </row>
    <row r="510" spans="1:4" ht="14.25">
      <c r="A510" s="106"/>
      <c r="B510" s="106"/>
      <c r="C510" s="107"/>
      <c r="D510" s="108"/>
    </row>
    <row r="511" spans="1:4" ht="14.25">
      <c r="A511" s="106"/>
      <c r="B511" s="106"/>
      <c r="C511" s="107"/>
      <c r="D511" s="108"/>
    </row>
    <row r="512" spans="1:4" ht="14.25">
      <c r="A512" s="106"/>
      <c r="B512" s="106"/>
      <c r="C512" s="107"/>
      <c r="D512" s="108"/>
    </row>
    <row r="513" spans="1:4" ht="14.25">
      <c r="A513" s="106"/>
      <c r="B513" s="106"/>
      <c r="C513" s="107"/>
      <c r="D513" s="108"/>
    </row>
    <row r="514" spans="1:4" ht="14.25">
      <c r="A514" s="106"/>
      <c r="B514" s="106"/>
      <c r="C514" s="107"/>
      <c r="D514" s="108"/>
    </row>
    <row r="515" spans="1:4" ht="14.25">
      <c r="A515" s="106"/>
      <c r="B515" s="106"/>
      <c r="C515" s="107"/>
      <c r="D515" s="108"/>
    </row>
    <row r="516" spans="1:4" ht="14.25">
      <c r="A516" s="106"/>
      <c r="B516" s="106"/>
      <c r="C516" s="107"/>
      <c r="D516" s="108"/>
    </row>
  </sheetData>
  <mergeCells count="11">
    <mergeCell ref="E469:F469"/>
    <mergeCell ref="E470:F470"/>
    <mergeCell ref="E471:F471"/>
    <mergeCell ref="A4:D4"/>
    <mergeCell ref="A465:C465"/>
    <mergeCell ref="C7:C9"/>
    <mergeCell ref="A5:D5"/>
    <mergeCell ref="C1:D1"/>
    <mergeCell ref="C2:D2"/>
    <mergeCell ref="E467:F467"/>
    <mergeCell ref="E468:F468"/>
  </mergeCells>
  <printOptions horizontalCentered="1"/>
  <pageMargins left="0.3937007874015748" right="0.3937007874015748" top="0.4724409448818898" bottom="0.31496062992125984" header="0.35433070866141736" footer="0.3937007874015748"/>
  <pageSetup horizontalDpi="300" verticalDpi="300" orientation="portrait" paperSize="9" r:id="rId1"/>
  <rowBreaks count="9" manualBreakCount="9">
    <brk id="54" max="5" man="1"/>
    <brk id="102" max="5" man="1"/>
    <brk id="150" max="5" man="1"/>
    <brk id="201" max="5" man="1"/>
    <brk id="249" max="3" man="1"/>
    <brk id="300" max="3" man="1"/>
    <brk id="349" max="3" man="1"/>
    <brk id="397" max="3" man="1"/>
    <brk id="4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view="pageBreakPreview" zoomScale="150" zoomScaleSheetLayoutView="150" workbookViewId="0" topLeftCell="A1">
      <pane ySplit="8" topLeftCell="BM72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5.375" style="1" bestFit="1" customWidth="1"/>
    <col min="2" max="2" width="8.875" style="1" bestFit="1" customWidth="1"/>
    <col min="3" max="3" width="46.75390625" style="2" customWidth="1"/>
    <col min="4" max="4" width="13.375" style="3" customWidth="1"/>
    <col min="5" max="5" width="12.00390625" style="3" customWidth="1"/>
    <col min="6" max="6" width="9.625" style="3" customWidth="1"/>
    <col min="7" max="7" width="16.25390625" style="3" customWidth="1"/>
    <col min="8" max="8" width="15.25390625" style="3" customWidth="1"/>
    <col min="9" max="16384" width="9.125" style="3" customWidth="1"/>
  </cols>
  <sheetData>
    <row r="1" spans="1:6" ht="15" customHeight="1">
      <c r="A1" s="12"/>
      <c r="B1" s="12"/>
      <c r="C1" s="13"/>
      <c r="D1" s="14"/>
      <c r="E1" s="233" t="s">
        <v>231</v>
      </c>
      <c r="F1" s="233"/>
    </row>
    <row r="2" spans="1:6" s="4" customFormat="1" ht="18.75" customHeight="1">
      <c r="A2" s="224" t="s">
        <v>230</v>
      </c>
      <c r="B2" s="224"/>
      <c r="C2" s="224"/>
      <c r="D2" s="224"/>
      <c r="E2" s="224"/>
      <c r="F2" s="224"/>
    </row>
    <row r="3" spans="1:6" s="4" customFormat="1" ht="14.25" customHeight="1">
      <c r="A3" s="224" t="s">
        <v>116</v>
      </c>
      <c r="B3" s="224"/>
      <c r="C3" s="224"/>
      <c r="D3" s="224"/>
      <c r="E3" s="224"/>
      <c r="F3" s="224"/>
    </row>
    <row r="4" spans="1:6" ht="9.75" customHeight="1">
      <c r="A4" s="12"/>
      <c r="B4" s="12"/>
      <c r="C4" s="13"/>
      <c r="D4" s="234"/>
      <c r="E4" s="234"/>
      <c r="F4" s="234"/>
    </row>
    <row r="5" spans="1:6" ht="15">
      <c r="A5" s="15"/>
      <c r="B5" s="15"/>
      <c r="C5" s="226" t="s">
        <v>21</v>
      </c>
      <c r="D5" s="17" t="s">
        <v>1</v>
      </c>
      <c r="E5" s="116"/>
      <c r="F5" s="229" t="s">
        <v>220</v>
      </c>
    </row>
    <row r="6" spans="1:6" ht="12.75" customHeight="1">
      <c r="A6" s="18" t="s">
        <v>2</v>
      </c>
      <c r="B6" s="18" t="s">
        <v>0</v>
      </c>
      <c r="C6" s="227"/>
      <c r="D6" s="16" t="s">
        <v>3</v>
      </c>
      <c r="E6" s="16" t="s">
        <v>219</v>
      </c>
      <c r="F6" s="230"/>
    </row>
    <row r="7" spans="1:6" ht="12.75" customHeight="1">
      <c r="A7" s="19"/>
      <c r="B7" s="19"/>
      <c r="C7" s="228"/>
      <c r="D7" s="117" t="s">
        <v>218</v>
      </c>
      <c r="E7" s="117"/>
      <c r="F7" s="231"/>
    </row>
    <row r="8" spans="1:6" ht="11.25" customHeight="1">
      <c r="A8" s="138">
        <v>1</v>
      </c>
      <c r="B8" s="138">
        <v>2</v>
      </c>
      <c r="C8" s="139" t="s">
        <v>23</v>
      </c>
      <c r="D8" s="140">
        <v>4</v>
      </c>
      <c r="E8" s="140">
        <v>5</v>
      </c>
      <c r="F8" s="140">
        <v>6</v>
      </c>
    </row>
    <row r="9" spans="1:6" ht="16.5" customHeight="1">
      <c r="A9" s="20" t="s">
        <v>32</v>
      </c>
      <c r="B9" s="20"/>
      <c r="C9" s="21" t="s">
        <v>33</v>
      </c>
      <c r="D9" s="22">
        <f>D12+D10</f>
        <v>216108</v>
      </c>
      <c r="E9" s="22">
        <f>E12+E10</f>
        <v>217020</v>
      </c>
      <c r="F9" s="23">
        <f>E9/D9</f>
        <v>1.0042201121661392</v>
      </c>
    </row>
    <row r="10" spans="1:6" ht="14.25" customHeight="1">
      <c r="A10" s="24"/>
      <c r="B10" s="46" t="s">
        <v>167</v>
      </c>
      <c r="C10" s="124" t="s">
        <v>168</v>
      </c>
      <c r="D10" s="125">
        <v>90941</v>
      </c>
      <c r="E10" s="125">
        <v>91853</v>
      </c>
      <c r="F10" s="126">
        <f>E10/D10</f>
        <v>1.0100284800035189</v>
      </c>
    </row>
    <row r="11" spans="1:6" ht="13.5" customHeight="1">
      <c r="A11" s="24"/>
      <c r="B11" s="127"/>
      <c r="C11" s="123" t="s">
        <v>109</v>
      </c>
      <c r="D11" s="128"/>
      <c r="E11" s="129"/>
      <c r="F11" s="130"/>
    </row>
    <row r="12" spans="1:6" ht="15">
      <c r="A12" s="29"/>
      <c r="B12" s="46" t="s">
        <v>34</v>
      </c>
      <c r="C12" s="124" t="s">
        <v>35</v>
      </c>
      <c r="D12" s="131">
        <v>125167</v>
      </c>
      <c r="E12" s="131">
        <v>125167</v>
      </c>
      <c r="F12" s="126">
        <f>E12/D12</f>
        <v>1</v>
      </c>
    </row>
    <row r="13" spans="1:6" ht="13.5" customHeight="1">
      <c r="A13" s="29"/>
      <c r="B13" s="36"/>
      <c r="C13" s="123" t="s">
        <v>109</v>
      </c>
      <c r="D13" s="132"/>
      <c r="E13" s="133"/>
      <c r="F13" s="130"/>
    </row>
    <row r="14" spans="1:6" s="5" customFormat="1" ht="18.75" customHeight="1">
      <c r="A14" s="20" t="s">
        <v>36</v>
      </c>
      <c r="B14" s="20"/>
      <c r="C14" s="21" t="s">
        <v>37</v>
      </c>
      <c r="D14" s="30">
        <f>D20+D15</f>
        <v>29793564</v>
      </c>
      <c r="E14" s="30">
        <f>E20+E15</f>
        <v>10946968</v>
      </c>
      <c r="F14" s="23">
        <f>E14/D14</f>
        <v>0.3674272738904282</v>
      </c>
    </row>
    <row r="15" spans="1:6" s="4" customFormat="1" ht="12.75" customHeight="1">
      <c r="A15" s="29"/>
      <c r="B15" s="46" t="s">
        <v>124</v>
      </c>
      <c r="C15" s="124" t="s">
        <v>125</v>
      </c>
      <c r="D15" s="134">
        <f>D17</f>
        <v>3169054</v>
      </c>
      <c r="E15" s="134">
        <f>E17</f>
        <v>3169054</v>
      </c>
      <c r="F15" s="126">
        <f>E15/D15</f>
        <v>1</v>
      </c>
    </row>
    <row r="16" spans="1:6" s="4" customFormat="1" ht="12.75" customHeight="1">
      <c r="A16" s="29"/>
      <c r="B16" s="29"/>
      <c r="C16" s="44" t="s">
        <v>4</v>
      </c>
      <c r="D16" s="31"/>
      <c r="E16" s="31"/>
      <c r="F16" s="135"/>
    </row>
    <row r="17" spans="1:6" s="4" customFormat="1" ht="12.75" customHeight="1">
      <c r="A17" s="29"/>
      <c r="B17" s="29"/>
      <c r="C17" s="32" t="s">
        <v>7</v>
      </c>
      <c r="D17" s="33">
        <v>3169054</v>
      </c>
      <c r="E17" s="33">
        <v>3169054</v>
      </c>
      <c r="F17" s="34">
        <f>E17/D17</f>
        <v>1</v>
      </c>
    </row>
    <row r="18" spans="1:6" s="4" customFormat="1" ht="14.25" customHeight="1">
      <c r="A18" s="29"/>
      <c r="B18" s="29"/>
      <c r="C18" s="35" t="s">
        <v>6</v>
      </c>
      <c r="D18" s="33">
        <f>80000+14288+1960</f>
        <v>96248</v>
      </c>
      <c r="E18" s="33">
        <v>172044</v>
      </c>
      <c r="F18" s="34">
        <f>E18/D18</f>
        <v>1.7875072728783974</v>
      </c>
    </row>
    <row r="19" spans="1:6" s="4" customFormat="1" ht="12.75" customHeight="1">
      <c r="A19" s="29"/>
      <c r="B19" s="36"/>
      <c r="C19" s="37" t="s">
        <v>8</v>
      </c>
      <c r="D19" s="38">
        <f>D17-D18</f>
        <v>3072806</v>
      </c>
      <c r="E19" s="38">
        <f>E17-E18</f>
        <v>2997010</v>
      </c>
      <c r="F19" s="28">
        <f>E19/D19</f>
        <v>0.9753332947149934</v>
      </c>
    </row>
    <row r="20" spans="1:6" ht="15">
      <c r="A20" s="29"/>
      <c r="B20" s="46" t="s">
        <v>22</v>
      </c>
      <c r="C20" s="124" t="s">
        <v>38</v>
      </c>
      <c r="D20" s="134">
        <f>D22+D26</f>
        <v>26624510</v>
      </c>
      <c r="E20" s="134">
        <f>E22+E26</f>
        <v>7777914</v>
      </c>
      <c r="F20" s="126">
        <f>E20/D20</f>
        <v>0.2921336017075995</v>
      </c>
    </row>
    <row r="21" spans="1:6" ht="15">
      <c r="A21" s="29"/>
      <c r="B21" s="29"/>
      <c r="C21" s="44" t="s">
        <v>4</v>
      </c>
      <c r="D21" s="136"/>
      <c r="E21" s="136"/>
      <c r="F21" s="26"/>
    </row>
    <row r="22" spans="1:6" ht="15">
      <c r="A22" s="29"/>
      <c r="B22" s="29"/>
      <c r="C22" s="32" t="s">
        <v>7</v>
      </c>
      <c r="D22" s="33">
        <f>SUM(D23:D25)</f>
        <v>6619860</v>
      </c>
      <c r="E22" s="33">
        <f>SUM(E23:E25)</f>
        <v>7777914</v>
      </c>
      <c r="F22" s="34">
        <f aca="true" t="shared" si="0" ref="F22:F28">E22/D22</f>
        <v>1.1749363279585974</v>
      </c>
    </row>
    <row r="23" spans="1:6" ht="14.25" customHeight="1">
      <c r="A23" s="29"/>
      <c r="B23" s="29"/>
      <c r="C23" s="35" t="s">
        <v>6</v>
      </c>
      <c r="D23" s="39">
        <v>611492</v>
      </c>
      <c r="E23" s="33">
        <v>777687</v>
      </c>
      <c r="F23" s="34">
        <f t="shared" si="0"/>
        <v>1.2717860577080322</v>
      </c>
    </row>
    <row r="24" spans="1:6" ht="15">
      <c r="A24" s="29"/>
      <c r="B24" s="29"/>
      <c r="C24" s="40" t="s">
        <v>9</v>
      </c>
      <c r="D24" s="33">
        <v>2610568</v>
      </c>
      <c r="E24" s="33">
        <v>2056027</v>
      </c>
      <c r="F24" s="34">
        <f t="shared" si="0"/>
        <v>0.7875784120543882</v>
      </c>
    </row>
    <row r="25" spans="1:6" ht="15">
      <c r="A25" s="29"/>
      <c r="B25" s="29"/>
      <c r="C25" s="40" t="s">
        <v>8</v>
      </c>
      <c r="D25" s="33">
        <v>3397800</v>
      </c>
      <c r="E25" s="33">
        <v>4944200</v>
      </c>
      <c r="F25" s="34">
        <f t="shared" si="0"/>
        <v>1.4551180175407616</v>
      </c>
    </row>
    <row r="26" spans="1:6" ht="15">
      <c r="A26" s="29"/>
      <c r="B26" s="29"/>
      <c r="C26" s="41" t="s">
        <v>10</v>
      </c>
      <c r="D26" s="33">
        <v>20004650</v>
      </c>
      <c r="E26" s="142"/>
      <c r="F26" s="34">
        <f t="shared" si="0"/>
        <v>0</v>
      </c>
    </row>
    <row r="27" spans="1:6" s="5" customFormat="1" ht="19.5" customHeight="1">
      <c r="A27" s="20" t="s">
        <v>39</v>
      </c>
      <c r="B27" s="20"/>
      <c r="C27" s="43" t="s">
        <v>40</v>
      </c>
      <c r="D27" s="30">
        <f>D28+D34</f>
        <v>151400</v>
      </c>
      <c r="E27" s="30">
        <f>E28+E34</f>
        <v>100200</v>
      </c>
      <c r="F27" s="23">
        <f t="shared" si="0"/>
        <v>0.6618229854689565</v>
      </c>
    </row>
    <row r="28" spans="1:6" ht="14.25" customHeight="1">
      <c r="A28" s="29"/>
      <c r="B28" s="46" t="s">
        <v>41</v>
      </c>
      <c r="C28" s="141" t="s">
        <v>42</v>
      </c>
      <c r="D28" s="134">
        <f>D30+D33</f>
        <v>136200</v>
      </c>
      <c r="E28" s="134">
        <f>E30+E33</f>
        <v>85000</v>
      </c>
      <c r="F28" s="126">
        <f t="shared" si="0"/>
        <v>0.6240822320117474</v>
      </c>
    </row>
    <row r="29" spans="1:6" ht="15">
      <c r="A29" s="29"/>
      <c r="B29" s="29"/>
      <c r="C29" s="44" t="s">
        <v>4</v>
      </c>
      <c r="D29" s="31"/>
      <c r="E29" s="31"/>
      <c r="F29" s="26"/>
    </row>
    <row r="30" spans="1:6" ht="15">
      <c r="A30" s="29"/>
      <c r="B30" s="29"/>
      <c r="C30" s="32" t="s">
        <v>7</v>
      </c>
      <c r="D30" s="33">
        <f>D31+D32</f>
        <v>81200</v>
      </c>
      <c r="E30" s="33">
        <f>E31+E32</f>
        <v>85000</v>
      </c>
      <c r="F30" s="34">
        <f>E30/D30</f>
        <v>1.0467980295566504</v>
      </c>
    </row>
    <row r="31" spans="1:6" ht="15">
      <c r="A31" s="29"/>
      <c r="B31" s="29"/>
      <c r="C31" s="40" t="s">
        <v>226</v>
      </c>
      <c r="D31" s="33">
        <v>20000</v>
      </c>
      <c r="E31" s="33">
        <v>25000</v>
      </c>
      <c r="F31" s="34">
        <f>E31/D31</f>
        <v>1.25</v>
      </c>
    </row>
    <row r="32" spans="1:6" ht="15">
      <c r="A32" s="29"/>
      <c r="B32" s="29"/>
      <c r="C32" s="40" t="s">
        <v>8</v>
      </c>
      <c r="D32" s="33">
        <v>61200</v>
      </c>
      <c r="E32" s="33">
        <f>5000+55000</f>
        <v>60000</v>
      </c>
      <c r="F32" s="34">
        <f>E32/D32</f>
        <v>0.9803921568627451</v>
      </c>
    </row>
    <row r="33" spans="1:6" ht="15">
      <c r="A33" s="29"/>
      <c r="B33" s="36"/>
      <c r="C33" s="110" t="s">
        <v>10</v>
      </c>
      <c r="D33" s="38">
        <v>55000</v>
      </c>
      <c r="E33" s="38"/>
      <c r="F33" s="28"/>
    </row>
    <row r="34" spans="1:6" ht="15">
      <c r="A34" s="29"/>
      <c r="B34" s="46" t="s">
        <v>43</v>
      </c>
      <c r="C34" s="141" t="s">
        <v>26</v>
      </c>
      <c r="D34" s="134">
        <v>15200</v>
      </c>
      <c r="E34" s="134">
        <v>15200</v>
      </c>
      <c r="F34" s="126">
        <f>E34/D34</f>
        <v>1</v>
      </c>
    </row>
    <row r="35" spans="1:6" ht="15">
      <c r="A35" s="29"/>
      <c r="B35" s="36"/>
      <c r="C35" s="123" t="s">
        <v>109</v>
      </c>
      <c r="D35" s="85"/>
      <c r="E35" s="85"/>
      <c r="F35" s="130"/>
    </row>
    <row r="36" spans="1:6" s="5" customFormat="1" ht="19.5" customHeight="1">
      <c r="A36" s="20" t="s">
        <v>44</v>
      </c>
      <c r="B36" s="20"/>
      <c r="C36" s="43" t="s">
        <v>45</v>
      </c>
      <c r="D36" s="30">
        <f>D37</f>
        <v>84800</v>
      </c>
      <c r="E36" s="30">
        <f>E37</f>
        <v>301214</v>
      </c>
      <c r="F36" s="45">
        <f>E36/D36</f>
        <v>3.552051886792453</v>
      </c>
    </row>
    <row r="37" spans="1:6" ht="14.25" customHeight="1">
      <c r="A37" s="46"/>
      <c r="B37" s="46" t="s">
        <v>46</v>
      </c>
      <c r="C37" s="121" t="s">
        <v>47</v>
      </c>
      <c r="D37" s="134">
        <v>84800</v>
      </c>
      <c r="E37" s="134">
        <v>301214</v>
      </c>
      <c r="F37" s="126">
        <f>E37/D37</f>
        <v>3.552051886792453</v>
      </c>
    </row>
    <row r="38" spans="1:6" ht="15">
      <c r="A38" s="36"/>
      <c r="B38" s="36"/>
      <c r="C38" s="123" t="s">
        <v>225</v>
      </c>
      <c r="D38" s="143"/>
      <c r="E38" s="143"/>
      <c r="F38" s="143"/>
    </row>
    <row r="39" spans="1:6" s="5" customFormat="1" ht="18" customHeight="1">
      <c r="A39" s="20" t="s">
        <v>57</v>
      </c>
      <c r="B39" s="20"/>
      <c r="C39" s="43" t="s">
        <v>58</v>
      </c>
      <c r="D39" s="30">
        <f>D40+D42+D46+D53+D55</f>
        <v>8955256</v>
      </c>
      <c r="E39" s="30">
        <f>E40+E42+E46+E53+E55</f>
        <v>9997501</v>
      </c>
      <c r="F39" s="23">
        <f>E39/D39</f>
        <v>1.1163836075707942</v>
      </c>
    </row>
    <row r="40" spans="1:6" ht="15">
      <c r="A40" s="29"/>
      <c r="B40" s="145">
        <v>75011</v>
      </c>
      <c r="C40" s="116" t="s">
        <v>59</v>
      </c>
      <c r="D40" s="146">
        <f>866710+65363+145998+20577</f>
        <v>1098648</v>
      </c>
      <c r="E40" s="146"/>
      <c r="F40" s="147">
        <f>E40/D40</f>
        <v>0</v>
      </c>
    </row>
    <row r="41" spans="1:6" ht="30">
      <c r="A41" s="29"/>
      <c r="B41" s="36"/>
      <c r="C41" s="123" t="s">
        <v>199</v>
      </c>
      <c r="D41" s="85"/>
      <c r="E41" s="85"/>
      <c r="F41" s="133"/>
    </row>
    <row r="42" spans="1:6" ht="15">
      <c r="A42" s="29"/>
      <c r="B42" s="46" t="s">
        <v>60</v>
      </c>
      <c r="C42" s="141" t="s">
        <v>61</v>
      </c>
      <c r="D42" s="134">
        <f>SUM(D44:D45)</f>
        <v>468899</v>
      </c>
      <c r="E42" s="134">
        <f>SUM(E44:E45)</f>
        <v>481000</v>
      </c>
      <c r="F42" s="147">
        <f>E42/D42</f>
        <v>1.0258072633978745</v>
      </c>
    </row>
    <row r="43" spans="1:6" ht="15">
      <c r="A43" s="29"/>
      <c r="B43" s="29"/>
      <c r="C43" s="44" t="s">
        <v>4</v>
      </c>
      <c r="D43" s="167"/>
      <c r="E43" s="167"/>
      <c r="F43" s="49"/>
    </row>
    <row r="44" spans="1:6" ht="15">
      <c r="A44" s="29"/>
      <c r="B44" s="29"/>
      <c r="C44" s="48" t="s">
        <v>221</v>
      </c>
      <c r="D44" s="33">
        <v>464900</v>
      </c>
      <c r="E44" s="33">
        <v>481000</v>
      </c>
      <c r="F44" s="51">
        <f>E44/D44</f>
        <v>1.0346311034631104</v>
      </c>
    </row>
    <row r="45" spans="1:6" ht="15">
      <c r="A45" s="29"/>
      <c r="B45" s="36"/>
      <c r="C45" s="123" t="s">
        <v>10</v>
      </c>
      <c r="D45" s="38">
        <v>3999</v>
      </c>
      <c r="E45" s="169"/>
      <c r="F45" s="50">
        <f>E45/D45</f>
        <v>0</v>
      </c>
    </row>
    <row r="46" spans="1:6" ht="15">
      <c r="A46" s="29"/>
      <c r="B46" s="46" t="s">
        <v>62</v>
      </c>
      <c r="C46" s="121" t="s">
        <v>63</v>
      </c>
      <c r="D46" s="134">
        <f>D48+D52</f>
        <v>7384709</v>
      </c>
      <c r="E46" s="134">
        <f>E48+E52</f>
        <v>9487194</v>
      </c>
      <c r="F46" s="147">
        <f>E46/D46</f>
        <v>1.2847079011508782</v>
      </c>
    </row>
    <row r="47" spans="1:6" ht="15">
      <c r="A47" s="29"/>
      <c r="B47" s="29"/>
      <c r="C47" s="44" t="s">
        <v>4</v>
      </c>
      <c r="D47" s="31"/>
      <c r="E47" s="31"/>
      <c r="F47" s="49"/>
    </row>
    <row r="48" spans="1:7" ht="15">
      <c r="A48" s="29"/>
      <c r="B48" s="29"/>
      <c r="C48" s="48" t="s">
        <v>7</v>
      </c>
      <c r="D48" s="33">
        <f>D49+D50+D51</f>
        <v>6887637</v>
      </c>
      <c r="E48" s="33">
        <f>E49+E50+E51</f>
        <v>9487194</v>
      </c>
      <c r="F48" s="51">
        <f>E48/D48</f>
        <v>1.3774236360017231</v>
      </c>
      <c r="G48" s="8"/>
    </row>
    <row r="49" spans="1:6" ht="14.25" customHeight="1">
      <c r="A49" s="29"/>
      <c r="B49" s="29"/>
      <c r="C49" s="35" t="s">
        <v>6</v>
      </c>
      <c r="D49" s="33">
        <f>2824504+204017+473116+66770+540</f>
        <v>3568947</v>
      </c>
      <c r="E49" s="33">
        <v>5863121</v>
      </c>
      <c r="F49" s="51">
        <f>E49/D49</f>
        <v>1.6428153738343552</v>
      </c>
    </row>
    <row r="50" spans="1:6" ht="15">
      <c r="A50" s="29"/>
      <c r="B50" s="29"/>
      <c r="C50" s="40" t="s">
        <v>9</v>
      </c>
      <c r="D50" s="33">
        <v>78486</v>
      </c>
      <c r="E50" s="33">
        <v>81071</v>
      </c>
      <c r="F50" s="51">
        <f>E50/D50</f>
        <v>1.03293581020819</v>
      </c>
    </row>
    <row r="51" spans="1:6" ht="15">
      <c r="A51" s="29"/>
      <c r="B51" s="29"/>
      <c r="C51" s="40" t="s">
        <v>8</v>
      </c>
      <c r="D51" s="33">
        <v>3240204</v>
      </c>
      <c r="E51" s="33">
        <f>3412657+130345</f>
        <v>3543002</v>
      </c>
      <c r="F51" s="51">
        <f>E51/D51</f>
        <v>1.0934502889324254</v>
      </c>
    </row>
    <row r="52" spans="1:6" ht="15">
      <c r="A52" s="29"/>
      <c r="B52" s="36"/>
      <c r="C52" s="52" t="s">
        <v>10</v>
      </c>
      <c r="D52" s="38">
        <v>497072</v>
      </c>
      <c r="E52" s="38"/>
      <c r="F52" s="50">
        <f>E52/D52</f>
        <v>0</v>
      </c>
    </row>
    <row r="53" spans="1:6" ht="15">
      <c r="A53" s="29"/>
      <c r="B53" s="29" t="s">
        <v>223</v>
      </c>
      <c r="C53" s="175" t="s">
        <v>224</v>
      </c>
      <c r="D53" s="167">
        <v>0</v>
      </c>
      <c r="E53" s="167">
        <v>26307</v>
      </c>
      <c r="F53" s="174"/>
    </row>
    <row r="54" spans="1:6" ht="15">
      <c r="A54" s="36"/>
      <c r="B54" s="36"/>
      <c r="C54" s="150" t="s">
        <v>109</v>
      </c>
      <c r="D54" s="85"/>
      <c r="E54" s="85"/>
      <c r="F54" s="148"/>
    </row>
    <row r="55" spans="1:6" ht="15">
      <c r="A55" s="29"/>
      <c r="B55" s="29" t="s">
        <v>169</v>
      </c>
      <c r="C55" s="176" t="s">
        <v>26</v>
      </c>
      <c r="D55" s="167">
        <v>3000</v>
      </c>
      <c r="E55" s="167">
        <v>3000</v>
      </c>
      <c r="F55" s="174">
        <f>E55/D55</f>
        <v>1</v>
      </c>
    </row>
    <row r="56" spans="1:6" ht="15">
      <c r="A56" s="29"/>
      <c r="B56" s="36"/>
      <c r="C56" s="123" t="s">
        <v>204</v>
      </c>
      <c r="D56" s="85"/>
      <c r="E56" s="85"/>
      <c r="F56" s="148"/>
    </row>
    <row r="57" spans="1:6" s="6" customFormat="1" ht="30" customHeight="1">
      <c r="A57" s="20" t="s">
        <v>66</v>
      </c>
      <c r="B57" s="20"/>
      <c r="C57" s="56" t="s">
        <v>67</v>
      </c>
      <c r="D57" s="30">
        <f>D58</f>
        <v>5824</v>
      </c>
      <c r="E57" s="30">
        <f>E58</f>
        <v>10000</v>
      </c>
      <c r="F57" s="57">
        <f>E57/D57</f>
        <v>1.717032967032967</v>
      </c>
    </row>
    <row r="58" spans="1:6" ht="15">
      <c r="A58" s="29"/>
      <c r="B58" s="46" t="s">
        <v>127</v>
      </c>
      <c r="C58" s="144" t="s">
        <v>26</v>
      </c>
      <c r="D58" s="134">
        <v>5824</v>
      </c>
      <c r="E58" s="134">
        <v>10000</v>
      </c>
      <c r="F58" s="147">
        <f>E58/D58</f>
        <v>1.717032967032967</v>
      </c>
    </row>
    <row r="59" spans="1:6" ht="15">
      <c r="A59" s="29"/>
      <c r="B59" s="36"/>
      <c r="C59" s="150" t="s">
        <v>109</v>
      </c>
      <c r="D59" s="85"/>
      <c r="E59" s="85"/>
      <c r="F59" s="148"/>
    </row>
    <row r="60" spans="1:6" s="5" customFormat="1" ht="19.5" customHeight="1">
      <c r="A60" s="20" t="s">
        <v>70</v>
      </c>
      <c r="B60" s="20"/>
      <c r="C60" s="43" t="s">
        <v>71</v>
      </c>
      <c r="D60" s="30">
        <f>D61</f>
        <v>678550</v>
      </c>
      <c r="E60" s="30">
        <f>E61</f>
        <v>781285</v>
      </c>
      <c r="F60" s="23">
        <f>E60/D60</f>
        <v>1.151403728538796</v>
      </c>
    </row>
    <row r="61" spans="1:6" s="4" customFormat="1" ht="29.25" customHeight="1">
      <c r="A61" s="29"/>
      <c r="B61" s="46" t="s">
        <v>72</v>
      </c>
      <c r="C61" s="141" t="s">
        <v>73</v>
      </c>
      <c r="D61" s="134">
        <v>678550</v>
      </c>
      <c r="E61" s="134">
        <v>781285</v>
      </c>
      <c r="F61" s="126">
        <f>E61/D61</f>
        <v>1.151403728538796</v>
      </c>
    </row>
    <row r="62" spans="1:6" s="4" customFormat="1" ht="15" customHeight="1">
      <c r="A62" s="29"/>
      <c r="B62" s="29"/>
      <c r="C62" s="177" t="s">
        <v>200</v>
      </c>
      <c r="D62" s="167"/>
      <c r="E62" s="167"/>
      <c r="F62" s="178"/>
    </row>
    <row r="63" spans="1:6" s="4" customFormat="1" ht="18.75" customHeight="1">
      <c r="A63" s="179" t="s">
        <v>228</v>
      </c>
      <c r="B63" s="179"/>
      <c r="C63" s="180" t="s">
        <v>24</v>
      </c>
      <c r="D63" s="181">
        <f>D64</f>
        <v>20000</v>
      </c>
      <c r="E63" s="181">
        <f>E64</f>
        <v>20000</v>
      </c>
      <c r="F63" s="182">
        <f>E63/D63</f>
        <v>1</v>
      </c>
    </row>
    <row r="64" spans="1:6" s="4" customFormat="1" ht="15" customHeight="1">
      <c r="A64" s="29"/>
      <c r="B64" s="46" t="s">
        <v>229</v>
      </c>
      <c r="C64" s="144" t="s">
        <v>26</v>
      </c>
      <c r="D64" s="134">
        <v>20000</v>
      </c>
      <c r="E64" s="134">
        <v>20000</v>
      </c>
      <c r="F64" s="126">
        <f>E64/D64</f>
        <v>1</v>
      </c>
    </row>
    <row r="65" spans="1:6" s="4" customFormat="1" ht="15" customHeight="1">
      <c r="A65" s="29"/>
      <c r="B65" s="36"/>
      <c r="C65" s="150" t="s">
        <v>204</v>
      </c>
      <c r="D65" s="85"/>
      <c r="E65" s="85"/>
      <c r="F65" s="130"/>
    </row>
    <row r="66" spans="1:6" s="5" customFormat="1" ht="15.75" customHeight="1">
      <c r="A66" s="20" t="s">
        <v>74</v>
      </c>
      <c r="B66" s="20"/>
      <c r="C66" s="77" t="s">
        <v>75</v>
      </c>
      <c r="D66" s="30">
        <f>D67+D69+D71</f>
        <v>10826615</v>
      </c>
      <c r="E66" s="30">
        <f>E67+E69+E71</f>
        <v>40000</v>
      </c>
      <c r="F66" s="78">
        <f>E66/D66</f>
        <v>0.0036945989120329855</v>
      </c>
    </row>
    <row r="67" spans="1:6" ht="15">
      <c r="A67" s="29"/>
      <c r="B67" s="46" t="s">
        <v>76</v>
      </c>
      <c r="C67" s="156" t="s">
        <v>77</v>
      </c>
      <c r="D67" s="134">
        <v>10614115</v>
      </c>
      <c r="E67" s="134"/>
      <c r="F67" s="168">
        <f>E67/D67</f>
        <v>0</v>
      </c>
    </row>
    <row r="68" spans="1:6" ht="15">
      <c r="A68" s="29"/>
      <c r="B68" s="36"/>
      <c r="C68" s="157" t="s">
        <v>110</v>
      </c>
      <c r="D68" s="85"/>
      <c r="E68" s="85"/>
      <c r="F68" s="71"/>
    </row>
    <row r="69" spans="1:6" ht="15">
      <c r="A69" s="29"/>
      <c r="B69" s="46" t="s">
        <v>214</v>
      </c>
      <c r="C69" s="156" t="s">
        <v>215</v>
      </c>
      <c r="D69" s="134">
        <v>180000</v>
      </c>
      <c r="E69" s="134"/>
      <c r="F69" s="152">
        <f>E69/D69</f>
        <v>0</v>
      </c>
    </row>
    <row r="70" spans="1:6" ht="15">
      <c r="A70" s="29"/>
      <c r="B70" s="36"/>
      <c r="C70" s="157" t="s">
        <v>110</v>
      </c>
      <c r="D70" s="85"/>
      <c r="E70" s="85"/>
      <c r="F70" s="71"/>
    </row>
    <row r="71" spans="1:6" ht="15">
      <c r="A71" s="29"/>
      <c r="B71" s="46" t="s">
        <v>80</v>
      </c>
      <c r="C71" s="141" t="s">
        <v>26</v>
      </c>
      <c r="D71" s="134">
        <f>D73</f>
        <v>32500</v>
      </c>
      <c r="E71" s="134">
        <f>E73</f>
        <v>40000</v>
      </c>
      <c r="F71" s="152">
        <f>E71/D71</f>
        <v>1.2307692307692308</v>
      </c>
    </row>
    <row r="72" spans="1:6" ht="15">
      <c r="A72" s="29"/>
      <c r="B72" s="29"/>
      <c r="C72" s="44" t="s">
        <v>4</v>
      </c>
      <c r="D72" s="31"/>
      <c r="E72" s="31"/>
      <c r="F72" s="62"/>
    </row>
    <row r="73" spans="1:6" ht="15">
      <c r="A73" s="29"/>
      <c r="B73" s="29"/>
      <c r="C73" s="48" t="s">
        <v>7</v>
      </c>
      <c r="D73" s="33">
        <f>SUM(D74:D76)</f>
        <v>32500</v>
      </c>
      <c r="E73" s="33">
        <f>SUM(E74:E76)</f>
        <v>40000</v>
      </c>
      <c r="F73" s="63">
        <f aca="true" t="shared" si="1" ref="F73:F78">E73/D73</f>
        <v>1.2307692307692308</v>
      </c>
    </row>
    <row r="74" spans="1:6" ht="14.25" customHeight="1">
      <c r="A74" s="29"/>
      <c r="B74" s="29"/>
      <c r="C74" s="35" t="s">
        <v>6</v>
      </c>
      <c r="D74" s="33">
        <v>2000</v>
      </c>
      <c r="E74" s="33">
        <v>2000</v>
      </c>
      <c r="F74" s="63">
        <f t="shared" si="1"/>
        <v>1</v>
      </c>
    </row>
    <row r="75" spans="1:6" ht="15">
      <c r="A75" s="29"/>
      <c r="B75" s="29"/>
      <c r="C75" s="40" t="s">
        <v>226</v>
      </c>
      <c r="D75" s="33">
        <v>7000</v>
      </c>
      <c r="E75" s="33">
        <v>10000</v>
      </c>
      <c r="F75" s="63">
        <f t="shared" si="1"/>
        <v>1.4285714285714286</v>
      </c>
    </row>
    <row r="76" spans="1:6" ht="15">
      <c r="A76" s="36"/>
      <c r="B76" s="36"/>
      <c r="C76" s="37" t="s">
        <v>8</v>
      </c>
      <c r="D76" s="38">
        <f>7380+16000+120</f>
        <v>23500</v>
      </c>
      <c r="E76" s="38">
        <v>28000</v>
      </c>
      <c r="F76" s="64">
        <f t="shared" si="1"/>
        <v>1.1914893617021276</v>
      </c>
    </row>
    <row r="77" spans="1:7" s="7" customFormat="1" ht="15" customHeight="1">
      <c r="A77" s="60">
        <v>852</v>
      </c>
      <c r="B77" s="60"/>
      <c r="C77" s="83" t="s">
        <v>170</v>
      </c>
      <c r="D77" s="30">
        <f>D78+D100+D106+D118+D111+D113</f>
        <v>7836964</v>
      </c>
      <c r="E77" s="30">
        <f>E78+E100+E106+E118+E111+E113</f>
        <v>9602903</v>
      </c>
      <c r="F77" s="23">
        <f t="shared" si="1"/>
        <v>1.2253345810954344</v>
      </c>
      <c r="G77" s="9"/>
    </row>
    <row r="78" spans="1:6" ht="15">
      <c r="A78" s="61"/>
      <c r="B78" s="151">
        <v>85201</v>
      </c>
      <c r="C78" s="141" t="s">
        <v>81</v>
      </c>
      <c r="D78" s="134">
        <f>D80</f>
        <v>3370659</v>
      </c>
      <c r="E78" s="134">
        <f>E80</f>
        <v>3672707</v>
      </c>
      <c r="F78" s="152">
        <f t="shared" si="1"/>
        <v>1.0896109633160755</v>
      </c>
    </row>
    <row r="79" spans="1:6" ht="15">
      <c r="A79" s="61"/>
      <c r="B79" s="61"/>
      <c r="C79" s="44" t="s">
        <v>4</v>
      </c>
      <c r="D79" s="31"/>
      <c r="E79" s="31"/>
      <c r="F79" s="62"/>
    </row>
    <row r="80" spans="1:6" ht="15">
      <c r="A80" s="61"/>
      <c r="B80" s="61"/>
      <c r="C80" s="48" t="s">
        <v>7</v>
      </c>
      <c r="D80" s="33">
        <f>SUM(D81:D83)</f>
        <v>3370659</v>
      </c>
      <c r="E80" s="33">
        <f>SUM(E81:E83)</f>
        <v>3672707</v>
      </c>
      <c r="F80" s="63">
        <f>E80/D80</f>
        <v>1.0896109633160755</v>
      </c>
    </row>
    <row r="81" spans="1:6" ht="12.75" customHeight="1">
      <c r="A81" s="61"/>
      <c r="B81" s="61"/>
      <c r="C81" s="35" t="s">
        <v>6</v>
      </c>
      <c r="D81" s="33">
        <f>D86+D89+D92</f>
        <v>1741876</v>
      </c>
      <c r="E81" s="33">
        <f>E86+E89+E92</f>
        <v>1792099</v>
      </c>
      <c r="F81" s="63">
        <f>E81/D81</f>
        <v>1.0288327068057657</v>
      </c>
    </row>
    <row r="82" spans="1:6" ht="15">
      <c r="A82" s="61"/>
      <c r="B82" s="61"/>
      <c r="C82" s="40" t="s">
        <v>9</v>
      </c>
      <c r="D82" s="33">
        <f>SUM(D95:D98)</f>
        <v>641872</v>
      </c>
      <c r="E82" s="33">
        <f>SUM(E95:E98)</f>
        <v>750000</v>
      </c>
      <c r="F82" s="63">
        <f>E82/D82</f>
        <v>1.1684572625071665</v>
      </c>
    </row>
    <row r="83" spans="1:6" ht="15">
      <c r="A83" s="61"/>
      <c r="B83" s="61"/>
      <c r="C83" s="40" t="s">
        <v>8</v>
      </c>
      <c r="D83" s="33">
        <f>D87+D90+D93+D99</f>
        <v>986911</v>
      </c>
      <c r="E83" s="33">
        <f>E87+E90+E93+E99</f>
        <v>1130608</v>
      </c>
      <c r="F83" s="63">
        <f>E83/D83</f>
        <v>1.1456027949835395</v>
      </c>
    </row>
    <row r="84" spans="1:6" ht="15.75" customHeight="1">
      <c r="A84" s="61"/>
      <c r="B84" s="61"/>
      <c r="C84" s="84" t="s">
        <v>205</v>
      </c>
      <c r="D84" s="85"/>
      <c r="E84" s="85"/>
      <c r="F84" s="71"/>
    </row>
    <row r="85" spans="1:6" ht="13.5" customHeight="1">
      <c r="A85" s="61"/>
      <c r="B85" s="61"/>
      <c r="C85" s="53" t="s">
        <v>147</v>
      </c>
      <c r="D85" s="31">
        <f>SUM(D86:D87)</f>
        <v>1083551</v>
      </c>
      <c r="E85" s="31">
        <f>SUM(E86:E87)</f>
        <v>1141869</v>
      </c>
      <c r="F85" s="62">
        <f aca="true" t="shared" si="2" ref="F85:F99">E85/D85</f>
        <v>1.0538211860816888</v>
      </c>
    </row>
    <row r="86" spans="1:6" ht="14.25" customHeight="1">
      <c r="A86" s="61"/>
      <c r="B86" s="61"/>
      <c r="C86" s="35" t="s">
        <v>6</v>
      </c>
      <c r="D86" s="33">
        <v>806972</v>
      </c>
      <c r="E86" s="33">
        <v>851936</v>
      </c>
      <c r="F86" s="63">
        <f t="shared" si="2"/>
        <v>1.055719405382095</v>
      </c>
    </row>
    <row r="87" spans="1:7" ht="12.75" customHeight="1">
      <c r="A87" s="61"/>
      <c r="B87" s="61"/>
      <c r="C87" s="37" t="s">
        <v>8</v>
      </c>
      <c r="D87" s="38">
        <v>276579</v>
      </c>
      <c r="E87" s="38">
        <v>289933</v>
      </c>
      <c r="F87" s="64">
        <f t="shared" si="2"/>
        <v>1.0482827691184073</v>
      </c>
      <c r="G87" s="109"/>
    </row>
    <row r="88" spans="1:7" ht="15" customHeight="1">
      <c r="A88" s="61"/>
      <c r="B88" s="61"/>
      <c r="C88" s="53" t="s">
        <v>206</v>
      </c>
      <c r="D88" s="31">
        <f>SUM(D89:D90)</f>
        <v>1281722</v>
      </c>
      <c r="E88" s="31">
        <f>SUM(E89:E90)</f>
        <v>1286908</v>
      </c>
      <c r="F88" s="62">
        <f t="shared" si="2"/>
        <v>1.0040461192052568</v>
      </c>
      <c r="G88" s="109"/>
    </row>
    <row r="89" spans="1:6" ht="15.75" customHeight="1">
      <c r="A89" s="61"/>
      <c r="B89" s="61"/>
      <c r="C89" s="35" t="s">
        <v>6</v>
      </c>
      <c r="D89" s="33">
        <v>880391</v>
      </c>
      <c r="E89" s="33">
        <v>875699</v>
      </c>
      <c r="F89" s="63">
        <f t="shared" si="2"/>
        <v>0.9946705497898093</v>
      </c>
    </row>
    <row r="90" spans="1:6" ht="12.75" customHeight="1">
      <c r="A90" s="61"/>
      <c r="B90" s="61"/>
      <c r="C90" s="37" t="s">
        <v>8</v>
      </c>
      <c r="D90" s="38">
        <v>401331</v>
      </c>
      <c r="E90" s="38">
        <v>411209</v>
      </c>
      <c r="F90" s="64">
        <f t="shared" si="2"/>
        <v>1.0246130999100493</v>
      </c>
    </row>
    <row r="91" spans="1:6" ht="12.75" customHeight="1">
      <c r="A91" s="61"/>
      <c r="B91" s="61"/>
      <c r="C91" s="53" t="s">
        <v>207</v>
      </c>
      <c r="D91" s="31">
        <f>SUM(D92:D93)</f>
        <v>163514</v>
      </c>
      <c r="E91" s="31">
        <f>SUM(E92:E93)</f>
        <v>153330</v>
      </c>
      <c r="F91" s="62">
        <f t="shared" si="2"/>
        <v>0.9377178712526144</v>
      </c>
    </row>
    <row r="92" spans="1:6" ht="15" customHeight="1">
      <c r="A92" s="61"/>
      <c r="B92" s="61"/>
      <c r="C92" s="35" t="s">
        <v>6</v>
      </c>
      <c r="D92" s="33">
        <v>54513</v>
      </c>
      <c r="E92" s="33">
        <v>64464</v>
      </c>
      <c r="F92" s="63">
        <f t="shared" si="2"/>
        <v>1.1825436134500027</v>
      </c>
    </row>
    <row r="93" spans="1:6" ht="15">
      <c r="A93" s="61"/>
      <c r="B93" s="61"/>
      <c r="C93" s="37" t="s">
        <v>8</v>
      </c>
      <c r="D93" s="38">
        <v>109001</v>
      </c>
      <c r="E93" s="38">
        <v>88866</v>
      </c>
      <c r="F93" s="64">
        <f t="shared" si="2"/>
        <v>0.8152769240649168</v>
      </c>
    </row>
    <row r="94" spans="1:7" ht="13.5" customHeight="1">
      <c r="A94" s="61"/>
      <c r="B94" s="61"/>
      <c r="C94" s="47" t="s">
        <v>148</v>
      </c>
      <c r="D94" s="31">
        <f>SUM(D95:D99)</f>
        <v>841872</v>
      </c>
      <c r="E94" s="31">
        <f>SUM(E95:E99)</f>
        <v>1090600</v>
      </c>
      <c r="F94" s="62">
        <f t="shared" si="2"/>
        <v>1.2954463386358022</v>
      </c>
      <c r="G94" s="8"/>
    </row>
    <row r="95" spans="1:6" ht="12.75" customHeight="1">
      <c r="A95" s="61"/>
      <c r="B95" s="61"/>
      <c r="C95" s="35" t="s">
        <v>149</v>
      </c>
      <c r="D95" s="33">
        <v>132600</v>
      </c>
      <c r="E95" s="33">
        <v>155400</v>
      </c>
      <c r="F95" s="63">
        <f t="shared" si="2"/>
        <v>1.1719457013574661</v>
      </c>
    </row>
    <row r="96" spans="1:6" ht="12.75" customHeight="1">
      <c r="A96" s="61"/>
      <c r="B96" s="61"/>
      <c r="C96" s="35" t="s">
        <v>172</v>
      </c>
      <c r="D96" s="33">
        <v>105192</v>
      </c>
      <c r="E96" s="33">
        <v>134400</v>
      </c>
      <c r="F96" s="63">
        <f t="shared" si="2"/>
        <v>1.2776637006616474</v>
      </c>
    </row>
    <row r="97" spans="1:7" ht="12.75" customHeight="1">
      <c r="A97" s="61"/>
      <c r="B97" s="61"/>
      <c r="C97" s="35" t="s">
        <v>194</v>
      </c>
      <c r="D97" s="33">
        <v>259200</v>
      </c>
      <c r="E97" s="33">
        <v>259200</v>
      </c>
      <c r="F97" s="63">
        <f t="shared" si="2"/>
        <v>1</v>
      </c>
      <c r="G97" s="8"/>
    </row>
    <row r="98" spans="1:6" ht="12.75" customHeight="1">
      <c r="A98" s="61"/>
      <c r="B98" s="61"/>
      <c r="C98" s="35" t="s">
        <v>186</v>
      </c>
      <c r="D98" s="33">
        <v>144880</v>
      </c>
      <c r="E98" s="33">
        <v>201000</v>
      </c>
      <c r="F98" s="63">
        <f t="shared" si="2"/>
        <v>1.387355052457206</v>
      </c>
    </row>
    <row r="99" spans="1:6" ht="15">
      <c r="A99" s="61"/>
      <c r="B99" s="69"/>
      <c r="C99" s="37" t="s">
        <v>180</v>
      </c>
      <c r="D99" s="38">
        <v>200000</v>
      </c>
      <c r="E99" s="38">
        <v>340600</v>
      </c>
      <c r="F99" s="64">
        <f t="shared" si="2"/>
        <v>1.703</v>
      </c>
    </row>
    <row r="100" spans="1:6" ht="15" customHeight="1">
      <c r="A100" s="61"/>
      <c r="B100" s="151">
        <v>85204</v>
      </c>
      <c r="C100" s="153" t="s">
        <v>83</v>
      </c>
      <c r="D100" s="134">
        <f>D102</f>
        <v>3827775</v>
      </c>
      <c r="E100" s="134">
        <f>E102</f>
        <v>5173598</v>
      </c>
      <c r="F100" s="152">
        <f>E100/D100</f>
        <v>1.3515940722743631</v>
      </c>
    </row>
    <row r="101" spans="1:6" ht="15">
      <c r="A101" s="61"/>
      <c r="B101" s="61"/>
      <c r="C101" s="44" t="s">
        <v>4</v>
      </c>
      <c r="D101" s="31"/>
      <c r="E101" s="31"/>
      <c r="F101" s="62"/>
    </row>
    <row r="102" spans="1:6" ht="15">
      <c r="A102" s="69"/>
      <c r="B102" s="69"/>
      <c r="C102" s="27" t="s">
        <v>7</v>
      </c>
      <c r="D102" s="38">
        <f>SUM(D103:D105)</f>
        <v>3827775</v>
      </c>
      <c r="E102" s="38">
        <f>SUM(E103:E105)</f>
        <v>5173598</v>
      </c>
      <c r="F102" s="64">
        <f>E102/D102</f>
        <v>1.3515940722743631</v>
      </c>
    </row>
    <row r="103" spans="1:7" ht="14.25" customHeight="1">
      <c r="A103" s="61"/>
      <c r="B103" s="61"/>
      <c r="C103" s="183" t="s">
        <v>6</v>
      </c>
      <c r="D103" s="31">
        <f>16132+2436+168802</f>
        <v>187370</v>
      </c>
      <c r="E103" s="31">
        <f>168802+16132+2436</f>
        <v>187370</v>
      </c>
      <c r="F103" s="62">
        <f>E103/D103</f>
        <v>1</v>
      </c>
      <c r="G103" s="11"/>
    </row>
    <row r="104" spans="1:6" ht="12.75" customHeight="1">
      <c r="A104" s="61"/>
      <c r="B104" s="61"/>
      <c r="C104" s="35" t="s">
        <v>9</v>
      </c>
      <c r="D104" s="33">
        <v>122368</v>
      </c>
      <c r="E104" s="33">
        <v>123000</v>
      </c>
      <c r="F104" s="63">
        <f>E104/D104</f>
        <v>1.0051647489539748</v>
      </c>
    </row>
    <row r="105" spans="1:6" ht="15">
      <c r="A105" s="61"/>
      <c r="B105" s="69"/>
      <c r="C105" s="37" t="s">
        <v>8</v>
      </c>
      <c r="D105" s="38">
        <f>3493037+25000</f>
        <v>3518037</v>
      </c>
      <c r="E105" s="38">
        <f>4838228+25000</f>
        <v>4863228</v>
      </c>
      <c r="F105" s="64">
        <f>E105/D105</f>
        <v>1.3823697704145805</v>
      </c>
    </row>
    <row r="106" spans="1:6" ht="13.5" customHeight="1">
      <c r="A106" s="61"/>
      <c r="B106" s="151">
        <v>85218</v>
      </c>
      <c r="C106" s="153" t="s">
        <v>84</v>
      </c>
      <c r="D106" s="134">
        <f>D108</f>
        <v>546930</v>
      </c>
      <c r="E106" s="134">
        <f>E108</f>
        <v>651325</v>
      </c>
      <c r="F106" s="152">
        <f>E106/D106</f>
        <v>1.190874517762785</v>
      </c>
    </row>
    <row r="107" spans="1:6" ht="15">
      <c r="A107" s="61"/>
      <c r="B107" s="61"/>
      <c r="C107" s="44" t="s">
        <v>4</v>
      </c>
      <c r="D107" s="31"/>
      <c r="E107" s="31"/>
      <c r="F107" s="62"/>
    </row>
    <row r="108" spans="1:6" ht="15">
      <c r="A108" s="61"/>
      <c r="B108" s="61"/>
      <c r="C108" s="48" t="s">
        <v>7</v>
      </c>
      <c r="D108" s="33">
        <v>546930</v>
      </c>
      <c r="E108" s="33">
        <v>651325</v>
      </c>
      <c r="F108" s="63">
        <f>E108/D108</f>
        <v>1.190874517762785</v>
      </c>
    </row>
    <row r="109" spans="1:6" ht="14.25" customHeight="1">
      <c r="A109" s="61"/>
      <c r="B109" s="61"/>
      <c r="C109" s="35" t="s">
        <v>6</v>
      </c>
      <c r="D109" s="33">
        <v>464290</v>
      </c>
      <c r="E109" s="33">
        <v>546771</v>
      </c>
      <c r="F109" s="63">
        <f>E109/D109</f>
        <v>1.1776497447715868</v>
      </c>
    </row>
    <row r="110" spans="1:6" ht="15">
      <c r="A110" s="61"/>
      <c r="B110" s="69"/>
      <c r="C110" s="37" t="s">
        <v>8</v>
      </c>
      <c r="D110" s="38">
        <f>D108-D109</f>
        <v>82640</v>
      </c>
      <c r="E110" s="38">
        <f>E108-E109</f>
        <v>104554</v>
      </c>
      <c r="F110" s="64">
        <f>E110/D110</f>
        <v>1.2651742497579865</v>
      </c>
    </row>
    <row r="111" spans="1:6" ht="15">
      <c r="A111" s="61"/>
      <c r="B111" s="151">
        <v>85226</v>
      </c>
      <c r="C111" s="153" t="s">
        <v>179</v>
      </c>
      <c r="D111" s="134">
        <v>32796</v>
      </c>
      <c r="E111" s="134">
        <v>34000</v>
      </c>
      <c r="F111" s="152">
        <f>E111/D111</f>
        <v>1.0367117941212343</v>
      </c>
    </row>
    <row r="112" spans="1:6" ht="15">
      <c r="A112" s="61"/>
      <c r="B112" s="61"/>
      <c r="C112" s="65" t="s">
        <v>202</v>
      </c>
      <c r="D112" s="31"/>
      <c r="E112" s="31"/>
      <c r="F112" s="71"/>
    </row>
    <row r="113" spans="1:6" ht="15">
      <c r="A113" s="61"/>
      <c r="B113" s="151">
        <v>85233</v>
      </c>
      <c r="C113" s="153" t="s">
        <v>126</v>
      </c>
      <c r="D113" s="134">
        <f>SUM(D116:D117)</f>
        <v>5992</v>
      </c>
      <c r="E113" s="134">
        <f>SUM(E116:E117)</f>
        <v>5500</v>
      </c>
      <c r="F113" s="160">
        <f>E113/D113</f>
        <v>0.917890520694259</v>
      </c>
    </row>
    <row r="114" spans="1:6" ht="15">
      <c r="A114" s="61"/>
      <c r="B114" s="61"/>
      <c r="C114" s="65" t="s">
        <v>109</v>
      </c>
      <c r="D114" s="31"/>
      <c r="E114" s="31"/>
      <c r="F114" s="62"/>
    </row>
    <row r="115" spans="1:6" ht="14.25" customHeight="1">
      <c r="A115" s="61"/>
      <c r="B115" s="61"/>
      <c r="C115" s="73" t="s">
        <v>205</v>
      </c>
      <c r="D115" s="38"/>
      <c r="E115" s="38"/>
      <c r="F115" s="64"/>
    </row>
    <row r="116" spans="1:6" ht="15">
      <c r="A116" s="61"/>
      <c r="B116" s="61"/>
      <c r="C116" s="65" t="s">
        <v>104</v>
      </c>
      <c r="D116" s="31">
        <v>2992</v>
      </c>
      <c r="E116" s="31">
        <v>2000</v>
      </c>
      <c r="F116" s="62">
        <f>E116/D116</f>
        <v>0.6684491978609626</v>
      </c>
    </row>
    <row r="117" spans="1:6" ht="15">
      <c r="A117" s="61"/>
      <c r="B117" s="69"/>
      <c r="C117" s="73" t="s">
        <v>208</v>
      </c>
      <c r="D117" s="38">
        <v>3000</v>
      </c>
      <c r="E117" s="38">
        <v>3500</v>
      </c>
      <c r="F117" s="64">
        <f>E117/D117</f>
        <v>1.1666666666666667</v>
      </c>
    </row>
    <row r="118" spans="1:6" ht="15">
      <c r="A118" s="61"/>
      <c r="B118" s="151">
        <v>85295</v>
      </c>
      <c r="C118" s="153" t="s">
        <v>26</v>
      </c>
      <c r="D118" s="134">
        <f>D120</f>
        <v>52812</v>
      </c>
      <c r="E118" s="134">
        <f>E121+E122</f>
        <v>65773</v>
      </c>
      <c r="F118" s="152">
        <f>E118/D118</f>
        <v>1.2454177080966446</v>
      </c>
    </row>
    <row r="119" spans="1:6" ht="15">
      <c r="A119" s="61"/>
      <c r="B119" s="61"/>
      <c r="C119" s="44" t="s">
        <v>4</v>
      </c>
      <c r="D119" s="31"/>
      <c r="E119" s="31"/>
      <c r="F119" s="62"/>
    </row>
    <row r="120" spans="1:6" ht="15">
      <c r="A120" s="61"/>
      <c r="B120" s="61"/>
      <c r="C120" s="48" t="s">
        <v>7</v>
      </c>
      <c r="D120" s="33">
        <f>SUM(D121:D122)</f>
        <v>52812</v>
      </c>
      <c r="E120" s="33">
        <f>SUM(E121:E122)</f>
        <v>65773</v>
      </c>
      <c r="F120" s="63">
        <f>E120/D120</f>
        <v>1.2454177080966446</v>
      </c>
    </row>
    <row r="121" spans="1:6" ht="12.75" customHeight="1">
      <c r="A121" s="61"/>
      <c r="B121" s="61"/>
      <c r="C121" s="35" t="s">
        <v>226</v>
      </c>
      <c r="D121" s="33">
        <f>SUM(D125:D126)</f>
        <v>43000</v>
      </c>
      <c r="E121" s="33">
        <f>SUM(E125:E126)</f>
        <v>53000</v>
      </c>
      <c r="F121" s="63">
        <f>E121/D121</f>
        <v>1.2325581395348837</v>
      </c>
    </row>
    <row r="122" spans="1:6" ht="15">
      <c r="A122" s="61"/>
      <c r="B122" s="61"/>
      <c r="C122" s="40" t="s">
        <v>8</v>
      </c>
      <c r="D122" s="33">
        <f>D124+D127+D128</f>
        <v>9812</v>
      </c>
      <c r="E122" s="33">
        <f>E124+E127+E128</f>
        <v>12773</v>
      </c>
      <c r="F122" s="63">
        <f>E122/D122</f>
        <v>1.3017733387688544</v>
      </c>
    </row>
    <row r="123" spans="1:6" ht="14.25" customHeight="1">
      <c r="A123" s="61"/>
      <c r="B123" s="61"/>
      <c r="C123" s="52" t="s">
        <v>205</v>
      </c>
      <c r="D123" s="38"/>
      <c r="E123" s="38"/>
      <c r="F123" s="64"/>
    </row>
    <row r="124" spans="1:6" ht="15">
      <c r="A124" s="61"/>
      <c r="B124" s="61"/>
      <c r="C124" s="25" t="s">
        <v>148</v>
      </c>
      <c r="D124" s="66">
        <v>4000</v>
      </c>
      <c r="E124" s="31">
        <v>6000</v>
      </c>
      <c r="F124" s="62">
        <f aca="true" t="shared" si="3" ref="F124:F130">E124/D124</f>
        <v>1.5</v>
      </c>
    </row>
    <row r="125" spans="1:6" ht="15">
      <c r="A125" s="61"/>
      <c r="B125" s="61"/>
      <c r="C125" s="41" t="s">
        <v>161</v>
      </c>
      <c r="D125" s="33">
        <v>33000</v>
      </c>
      <c r="E125" s="33">
        <v>43000</v>
      </c>
      <c r="F125" s="63">
        <f t="shared" si="3"/>
        <v>1.303030303030303</v>
      </c>
    </row>
    <row r="126" spans="1:6" ht="15">
      <c r="A126" s="61"/>
      <c r="B126" s="61"/>
      <c r="C126" s="41" t="s">
        <v>162</v>
      </c>
      <c r="D126" s="33">
        <v>10000</v>
      </c>
      <c r="E126" s="33">
        <v>10000</v>
      </c>
      <c r="F126" s="63">
        <f t="shared" si="3"/>
        <v>1</v>
      </c>
    </row>
    <row r="127" spans="1:6" ht="15">
      <c r="A127" s="61"/>
      <c r="B127" s="61"/>
      <c r="C127" s="79" t="s">
        <v>163</v>
      </c>
      <c r="D127" s="33">
        <v>3624</v>
      </c>
      <c r="E127" s="33">
        <v>3660</v>
      </c>
      <c r="F127" s="63">
        <f t="shared" si="3"/>
        <v>1.009933774834437</v>
      </c>
    </row>
    <row r="128" spans="1:6" ht="15">
      <c r="A128" s="61"/>
      <c r="B128" s="61"/>
      <c r="C128" s="91" t="s">
        <v>206</v>
      </c>
      <c r="D128" s="55">
        <v>2188</v>
      </c>
      <c r="E128" s="55">
        <v>3113</v>
      </c>
      <c r="F128" s="86">
        <f t="shared" si="3"/>
        <v>1.4227605118829982</v>
      </c>
    </row>
    <row r="129" spans="1:6" ht="19.5" customHeight="1">
      <c r="A129" s="60">
        <v>853</v>
      </c>
      <c r="B129" s="60"/>
      <c r="C129" s="56" t="s">
        <v>171</v>
      </c>
      <c r="D129" s="30">
        <f>D130+D131</f>
        <v>1491114</v>
      </c>
      <c r="E129" s="30">
        <f>E130+E131</f>
        <v>1848687</v>
      </c>
      <c r="F129" s="120">
        <f t="shared" si="3"/>
        <v>1.239802590546397</v>
      </c>
    </row>
    <row r="130" spans="1:6" ht="27.75" customHeight="1">
      <c r="A130" s="16"/>
      <c r="B130" s="170">
        <v>85311</v>
      </c>
      <c r="C130" s="171" t="s">
        <v>222</v>
      </c>
      <c r="D130" s="172">
        <v>48349</v>
      </c>
      <c r="E130" s="172">
        <v>96698</v>
      </c>
      <c r="F130" s="168">
        <f t="shared" si="3"/>
        <v>2</v>
      </c>
    </row>
    <row r="131" spans="1:6" ht="15">
      <c r="A131" s="61"/>
      <c r="B131" s="151">
        <v>85333</v>
      </c>
      <c r="C131" s="153" t="s">
        <v>85</v>
      </c>
      <c r="D131" s="134">
        <f>D133</f>
        <v>1442765</v>
      </c>
      <c r="E131" s="134">
        <f>E133</f>
        <v>1751989</v>
      </c>
      <c r="F131" s="152">
        <f>E131/D131</f>
        <v>1.2143273506080339</v>
      </c>
    </row>
    <row r="132" spans="1:6" ht="15">
      <c r="A132" s="61"/>
      <c r="B132" s="61"/>
      <c r="C132" s="44" t="s">
        <v>4</v>
      </c>
      <c r="D132" s="31"/>
      <c r="E132" s="31"/>
      <c r="F132" s="62"/>
    </row>
    <row r="133" spans="1:7" ht="15">
      <c r="A133" s="61"/>
      <c r="B133" s="61"/>
      <c r="C133" s="48" t="s">
        <v>7</v>
      </c>
      <c r="D133" s="33">
        <v>1442765</v>
      </c>
      <c r="E133" s="33">
        <f>SUM(E134:E135)</f>
        <v>1751989</v>
      </c>
      <c r="F133" s="63">
        <f>E133/D133</f>
        <v>1.2143273506080339</v>
      </c>
      <c r="G133" s="8"/>
    </row>
    <row r="134" spans="1:6" ht="13.5" customHeight="1">
      <c r="A134" s="61"/>
      <c r="B134" s="61"/>
      <c r="C134" s="35" t="s">
        <v>6</v>
      </c>
      <c r="D134" s="33">
        <v>1233220</v>
      </c>
      <c r="E134" s="33">
        <v>1542444</v>
      </c>
      <c r="F134" s="63">
        <f>E134/D134</f>
        <v>1.250745203613305</v>
      </c>
    </row>
    <row r="135" spans="1:6" ht="15">
      <c r="A135" s="61"/>
      <c r="B135" s="69"/>
      <c r="C135" s="37" t="s">
        <v>8</v>
      </c>
      <c r="D135" s="38">
        <f>D133-D134</f>
        <v>209545</v>
      </c>
      <c r="E135" s="38">
        <v>209545</v>
      </c>
      <c r="F135" s="64">
        <f>E135/D135</f>
        <v>1</v>
      </c>
    </row>
    <row r="136" spans="1:6" ht="19.5" customHeight="1">
      <c r="A136" s="20" t="s">
        <v>164</v>
      </c>
      <c r="B136" s="20"/>
      <c r="C136" s="43" t="s">
        <v>165</v>
      </c>
      <c r="D136" s="30">
        <f>D137</f>
        <v>5000</v>
      </c>
      <c r="E136" s="30">
        <f>E137</f>
        <v>5000</v>
      </c>
      <c r="F136" s="92">
        <f>E136/D136</f>
        <v>1</v>
      </c>
    </row>
    <row r="137" spans="1:6" ht="15">
      <c r="A137" s="61"/>
      <c r="B137" s="151">
        <v>90095</v>
      </c>
      <c r="C137" s="149" t="s">
        <v>26</v>
      </c>
      <c r="D137" s="131">
        <v>5000</v>
      </c>
      <c r="E137" s="134">
        <v>5000</v>
      </c>
      <c r="F137" s="152">
        <f>E137/D137</f>
        <v>1</v>
      </c>
    </row>
    <row r="138" spans="1:6" ht="15">
      <c r="A138" s="61"/>
      <c r="B138" s="69"/>
      <c r="C138" s="165" t="s">
        <v>204</v>
      </c>
      <c r="D138" s="166"/>
      <c r="E138" s="85"/>
      <c r="F138" s="71"/>
    </row>
    <row r="139" spans="1:6" s="5" customFormat="1" ht="18" customHeight="1">
      <c r="A139" s="20" t="s">
        <v>86</v>
      </c>
      <c r="B139" s="20"/>
      <c r="C139" s="43" t="s">
        <v>87</v>
      </c>
      <c r="D139" s="30">
        <f>D140+D142+D144</f>
        <v>1213000</v>
      </c>
      <c r="E139" s="30">
        <f>E140+E142+E144</f>
        <v>1414700</v>
      </c>
      <c r="F139" s="92">
        <f>E139/D139</f>
        <v>1.1662819455894478</v>
      </c>
    </row>
    <row r="140" spans="1:6" ht="15">
      <c r="A140" s="29"/>
      <c r="B140" s="46" t="s">
        <v>88</v>
      </c>
      <c r="C140" s="121" t="s">
        <v>89</v>
      </c>
      <c r="D140" s="134">
        <v>111100</v>
      </c>
      <c r="E140" s="134">
        <v>123200</v>
      </c>
      <c r="F140" s="152">
        <f>E140/D140</f>
        <v>1.108910891089109</v>
      </c>
    </row>
    <row r="141" spans="1:6" ht="12.75" customHeight="1">
      <c r="A141" s="29"/>
      <c r="B141" s="36"/>
      <c r="C141" s="123" t="s">
        <v>202</v>
      </c>
      <c r="D141" s="85"/>
      <c r="E141" s="85"/>
      <c r="F141" s="71"/>
    </row>
    <row r="142" spans="1:6" ht="15">
      <c r="A142" s="29"/>
      <c r="B142" s="46" t="s">
        <v>90</v>
      </c>
      <c r="C142" s="141" t="s">
        <v>91</v>
      </c>
      <c r="D142" s="134">
        <v>1014900</v>
      </c>
      <c r="E142" s="134">
        <v>1202500</v>
      </c>
      <c r="F142" s="152">
        <f>E142/D142</f>
        <v>1.1848457976155287</v>
      </c>
    </row>
    <row r="143" spans="1:6" ht="15">
      <c r="A143" s="29"/>
      <c r="B143" s="36"/>
      <c r="C143" s="123" t="s">
        <v>202</v>
      </c>
      <c r="D143" s="85"/>
      <c r="E143" s="85"/>
      <c r="F143" s="71"/>
    </row>
    <row r="144" spans="1:6" ht="15">
      <c r="A144" s="29"/>
      <c r="B144" s="46" t="s">
        <v>92</v>
      </c>
      <c r="C144" s="141" t="s">
        <v>26</v>
      </c>
      <c r="D144" s="134">
        <f>D146</f>
        <v>87000</v>
      </c>
      <c r="E144" s="134">
        <f>E146</f>
        <v>89000</v>
      </c>
      <c r="F144" s="152">
        <f>E144/D144</f>
        <v>1.0229885057471264</v>
      </c>
    </row>
    <row r="145" spans="1:6" ht="15">
      <c r="A145" s="29"/>
      <c r="B145" s="29"/>
      <c r="C145" s="44" t="s">
        <v>4</v>
      </c>
      <c r="D145" s="31"/>
      <c r="E145" s="31"/>
      <c r="F145" s="62"/>
    </row>
    <row r="146" spans="1:6" ht="15">
      <c r="A146" s="29"/>
      <c r="B146" s="29"/>
      <c r="C146" s="32" t="s">
        <v>7</v>
      </c>
      <c r="D146" s="33">
        <f>SUM(D147:D149)</f>
        <v>87000</v>
      </c>
      <c r="E146" s="33">
        <f>SUM(E147:E149)</f>
        <v>89000</v>
      </c>
      <c r="F146" s="63">
        <f aca="true" t="shared" si="4" ref="F146:F151">E146/D146</f>
        <v>1.0229885057471264</v>
      </c>
    </row>
    <row r="147" spans="1:6" ht="15">
      <c r="A147" s="29"/>
      <c r="B147" s="29"/>
      <c r="C147" s="35" t="s">
        <v>6</v>
      </c>
      <c r="D147" s="33">
        <v>1000</v>
      </c>
      <c r="E147" s="33">
        <v>1000</v>
      </c>
      <c r="F147" s="63">
        <f t="shared" si="4"/>
        <v>1</v>
      </c>
    </row>
    <row r="148" spans="1:6" ht="30.75" customHeight="1">
      <c r="A148" s="29"/>
      <c r="B148" s="29"/>
      <c r="C148" s="35" t="s">
        <v>227</v>
      </c>
      <c r="D148" s="33">
        <v>66000</v>
      </c>
      <c r="E148" s="33">
        <v>67500</v>
      </c>
      <c r="F148" s="63">
        <f t="shared" si="4"/>
        <v>1.0227272727272727</v>
      </c>
    </row>
    <row r="149" spans="1:6" ht="15">
      <c r="A149" s="36"/>
      <c r="B149" s="36"/>
      <c r="C149" s="93" t="s">
        <v>8</v>
      </c>
      <c r="D149" s="38">
        <f>7500+3500+9000</f>
        <v>20000</v>
      </c>
      <c r="E149" s="38">
        <f>7500+4000+9000</f>
        <v>20500</v>
      </c>
      <c r="F149" s="64">
        <f t="shared" si="4"/>
        <v>1.025</v>
      </c>
    </row>
    <row r="150" spans="1:6" s="5" customFormat="1" ht="17.25" customHeight="1">
      <c r="A150" s="20" t="s">
        <v>93</v>
      </c>
      <c r="B150" s="20"/>
      <c r="C150" s="77" t="s">
        <v>94</v>
      </c>
      <c r="D150" s="30">
        <f>D151</f>
        <v>131000</v>
      </c>
      <c r="E150" s="30">
        <f>E151</f>
        <v>143000</v>
      </c>
      <c r="F150" s="92">
        <f t="shared" si="4"/>
        <v>1.0916030534351144</v>
      </c>
    </row>
    <row r="151" spans="1:6" ht="15.75" customHeight="1">
      <c r="A151" s="29"/>
      <c r="B151" s="46" t="s">
        <v>95</v>
      </c>
      <c r="C151" s="141" t="s">
        <v>96</v>
      </c>
      <c r="D151" s="134">
        <f>D153</f>
        <v>131000</v>
      </c>
      <c r="E151" s="134">
        <f>E153</f>
        <v>143000</v>
      </c>
      <c r="F151" s="152">
        <f t="shared" si="4"/>
        <v>1.0916030534351144</v>
      </c>
    </row>
    <row r="152" spans="1:6" ht="15">
      <c r="A152" s="29"/>
      <c r="B152" s="29"/>
      <c r="C152" s="44" t="s">
        <v>4</v>
      </c>
      <c r="D152" s="31"/>
      <c r="E152" s="31"/>
      <c r="F152" s="62"/>
    </row>
    <row r="153" spans="1:6" ht="15">
      <c r="A153" s="29"/>
      <c r="B153" s="29"/>
      <c r="C153" s="32" t="s">
        <v>7</v>
      </c>
      <c r="D153" s="33">
        <f>SUM(D154:D156)</f>
        <v>131000</v>
      </c>
      <c r="E153" s="33">
        <f>E155+E156</f>
        <v>143000</v>
      </c>
      <c r="F153" s="63">
        <f>E153/D153</f>
        <v>1.0916030534351144</v>
      </c>
    </row>
    <row r="154" spans="1:6" ht="15">
      <c r="A154" s="29"/>
      <c r="B154" s="29"/>
      <c r="C154" s="35" t="s">
        <v>6</v>
      </c>
      <c r="D154" s="33">
        <v>900</v>
      </c>
      <c r="E154" s="33">
        <v>0</v>
      </c>
      <c r="F154" s="63">
        <f>E154/D154</f>
        <v>0</v>
      </c>
    </row>
    <row r="155" spans="1:6" ht="15">
      <c r="A155" s="29"/>
      <c r="B155" s="29"/>
      <c r="C155" s="40" t="s">
        <v>226</v>
      </c>
      <c r="D155" s="173">
        <v>90000</v>
      </c>
      <c r="E155" s="33">
        <v>90000</v>
      </c>
      <c r="F155" s="63">
        <f>E155/D156</f>
        <v>2.2443890274314215</v>
      </c>
    </row>
    <row r="156" spans="1:6" ht="15">
      <c r="A156" s="29"/>
      <c r="B156" s="29"/>
      <c r="C156" s="54" t="s">
        <v>8</v>
      </c>
      <c r="D156" s="33">
        <f>5000+4800+9622+20678</f>
        <v>40100</v>
      </c>
      <c r="E156" s="55">
        <f>5000+10000+31000+7000</f>
        <v>53000</v>
      </c>
      <c r="F156" s="86">
        <f>E156/D156</f>
        <v>1.3216957605985038</v>
      </c>
    </row>
    <row r="157" spans="1:9" s="7" customFormat="1" ht="24.75" customHeight="1">
      <c r="A157" s="225" t="s">
        <v>97</v>
      </c>
      <c r="B157" s="225"/>
      <c r="C157" s="225"/>
      <c r="D157" s="97">
        <f>D9+D14+D27+D36+D39+D57+D60+D63+D66+D77+D129+D136+D139+D150</f>
        <v>61409195</v>
      </c>
      <c r="E157" s="97">
        <f>E9+E14+E27+E36+E39+E57+E60+E63+E66+E77+E129+E136+E139+E150</f>
        <v>35428478</v>
      </c>
      <c r="F157" s="98"/>
      <c r="G157" s="10"/>
      <c r="H157" s="3"/>
      <c r="I157" s="3"/>
    </row>
    <row r="158" spans="1:6" ht="15">
      <c r="A158" s="99"/>
      <c r="B158" s="99"/>
      <c r="C158" s="100"/>
      <c r="D158" s="101"/>
      <c r="E158" s="101"/>
      <c r="F158" s="101"/>
    </row>
    <row r="159" spans="1:8" ht="15">
      <c r="A159" s="99"/>
      <c r="B159" s="102"/>
      <c r="C159" s="102"/>
      <c r="D159" s="103" t="s">
        <v>182</v>
      </c>
      <c r="E159" s="232"/>
      <c r="F159" s="232"/>
      <c r="G159" s="223"/>
      <c r="H159" s="223"/>
    </row>
    <row r="160" spans="1:8" ht="15">
      <c r="A160" s="104"/>
      <c r="B160" s="104"/>
      <c r="C160" s="104"/>
      <c r="D160" s="104" t="s">
        <v>183</v>
      </c>
      <c r="E160" s="232"/>
      <c r="F160" s="232"/>
      <c r="G160" s="223"/>
      <c r="H160" s="223"/>
    </row>
    <row r="161" spans="1:8" ht="15">
      <c r="A161" s="104"/>
      <c r="B161" s="104"/>
      <c r="C161" s="104"/>
      <c r="D161" s="104" t="s">
        <v>184</v>
      </c>
      <c r="E161" s="232">
        <v>3217029</v>
      </c>
      <c r="F161" s="232"/>
      <c r="G161" s="223"/>
      <c r="H161" s="223"/>
    </row>
    <row r="162" spans="1:8" ht="15">
      <c r="A162" s="104"/>
      <c r="B162" s="104"/>
      <c r="C162" s="104"/>
      <c r="D162" s="104" t="s">
        <v>185</v>
      </c>
      <c r="E162" s="232"/>
      <c r="F162" s="232"/>
      <c r="G162" s="223"/>
      <c r="H162" s="223"/>
    </row>
    <row r="163" spans="1:8" ht="15">
      <c r="A163" s="104"/>
      <c r="B163" s="104"/>
      <c r="C163" s="104"/>
      <c r="D163" s="104"/>
      <c r="E163" s="232"/>
      <c r="F163" s="232"/>
      <c r="G163" s="223"/>
      <c r="H163" s="223"/>
    </row>
    <row r="164" spans="1:6" ht="6" customHeight="1">
      <c r="A164" s="104"/>
      <c r="B164" s="104"/>
      <c r="C164" s="104"/>
      <c r="D164" s="104"/>
      <c r="E164" s="232"/>
      <c r="F164" s="232"/>
    </row>
    <row r="165" spans="1:6" ht="15">
      <c r="A165" s="99"/>
      <c r="B165" s="99"/>
      <c r="C165" s="100" t="s">
        <v>122</v>
      </c>
      <c r="D165" s="89"/>
      <c r="E165" s="105"/>
      <c r="F165" s="95"/>
    </row>
    <row r="166" spans="1:6" ht="15">
      <c r="A166" s="99"/>
      <c r="B166" s="99"/>
      <c r="C166" s="100" t="s">
        <v>118</v>
      </c>
      <c r="D166" s="105"/>
      <c r="F166" s="95"/>
    </row>
    <row r="167" spans="1:6" ht="15">
      <c r="A167" s="99"/>
      <c r="B167" s="99"/>
      <c r="C167" s="100" t="s">
        <v>119</v>
      </c>
      <c r="D167" s="89"/>
      <c r="E167" s="105"/>
      <c r="F167" s="95"/>
    </row>
    <row r="168" spans="1:6" ht="15">
      <c r="A168" s="99"/>
      <c r="B168" s="99"/>
      <c r="C168" s="100" t="s">
        <v>120</v>
      </c>
      <c r="D168" s="89"/>
      <c r="E168" s="105"/>
      <c r="F168" s="95"/>
    </row>
    <row r="169" spans="1:6" ht="15">
      <c r="A169" s="99"/>
      <c r="B169" s="99"/>
      <c r="C169" s="100" t="s">
        <v>123</v>
      </c>
      <c r="D169" s="89"/>
      <c r="E169" s="105"/>
      <c r="F169" s="105"/>
    </row>
    <row r="170" spans="1:6" ht="15">
      <c r="A170" s="99"/>
      <c r="B170" s="99"/>
      <c r="C170" s="100" t="s">
        <v>121</v>
      </c>
      <c r="D170" s="89"/>
      <c r="E170" s="105"/>
      <c r="F170" s="95"/>
    </row>
    <row r="171" spans="1:6" ht="13.5" customHeight="1">
      <c r="A171" s="99"/>
      <c r="B171" s="99"/>
      <c r="C171" s="100"/>
      <c r="D171" s="89"/>
      <c r="E171" s="95"/>
      <c r="F171" s="95"/>
    </row>
    <row r="172" spans="1:6" ht="15">
      <c r="A172" s="99"/>
      <c r="B172" s="99"/>
      <c r="C172" s="100"/>
      <c r="D172" s="95"/>
      <c r="E172" s="105"/>
      <c r="F172" s="95"/>
    </row>
    <row r="173" spans="1:6" ht="15">
      <c r="A173" s="99"/>
      <c r="B173" s="99"/>
      <c r="C173" s="100"/>
      <c r="D173" s="95"/>
      <c r="E173" s="95"/>
      <c r="F173" s="95"/>
    </row>
    <row r="174" spans="1:6" ht="15">
      <c r="A174" s="99"/>
      <c r="B174" s="99"/>
      <c r="C174" s="100"/>
      <c r="D174" s="95"/>
      <c r="E174" s="95"/>
      <c r="F174" s="95"/>
    </row>
    <row r="175" spans="1:6" ht="15">
      <c r="A175" s="99"/>
      <c r="B175" s="99"/>
      <c r="C175" s="100"/>
      <c r="D175" s="95"/>
      <c r="E175" s="95"/>
      <c r="F175" s="95"/>
    </row>
    <row r="176" spans="1:6" ht="15">
      <c r="A176" s="99"/>
      <c r="B176" s="99"/>
      <c r="C176" s="100"/>
      <c r="D176" s="95"/>
      <c r="E176" s="95"/>
      <c r="F176" s="95"/>
    </row>
    <row r="177" spans="1:6" ht="15">
      <c r="A177" s="99"/>
      <c r="B177" s="99"/>
      <c r="C177" s="100"/>
      <c r="D177" s="95"/>
      <c r="E177" s="95"/>
      <c r="F177" s="95"/>
    </row>
    <row r="178" spans="1:6" ht="14.25">
      <c r="A178" s="106"/>
      <c r="B178" s="106"/>
      <c r="C178" s="107"/>
      <c r="D178" s="108"/>
      <c r="E178" s="108"/>
      <c r="F178" s="108"/>
    </row>
    <row r="179" spans="1:6" ht="14.25">
      <c r="A179" s="106"/>
      <c r="B179" s="106"/>
      <c r="C179" s="107"/>
      <c r="D179" s="108"/>
      <c r="E179" s="108"/>
      <c r="F179" s="108"/>
    </row>
    <row r="180" spans="1:6" ht="14.25">
      <c r="A180" s="106"/>
      <c r="B180" s="106"/>
      <c r="C180" s="107"/>
      <c r="D180" s="108"/>
      <c r="E180" s="108"/>
      <c r="F180" s="108"/>
    </row>
    <row r="181" spans="1:6" ht="14.25">
      <c r="A181" s="106"/>
      <c r="B181" s="106"/>
      <c r="C181" s="107"/>
      <c r="D181" s="108"/>
      <c r="E181" s="108"/>
      <c r="F181" s="108"/>
    </row>
    <row r="182" spans="1:6" ht="14.25">
      <c r="A182" s="106"/>
      <c r="B182" s="106"/>
      <c r="C182" s="107"/>
      <c r="D182" s="108"/>
      <c r="E182" s="108"/>
      <c r="F182" s="108"/>
    </row>
    <row r="183" spans="1:6" ht="14.25">
      <c r="A183" s="106"/>
      <c r="B183" s="106"/>
      <c r="C183" s="107"/>
      <c r="D183" s="108"/>
      <c r="E183" s="108"/>
      <c r="F183" s="108"/>
    </row>
    <row r="184" spans="1:6" ht="14.25">
      <c r="A184" s="106"/>
      <c r="B184" s="106"/>
      <c r="C184" s="107"/>
      <c r="D184" s="108"/>
      <c r="E184" s="108"/>
      <c r="F184" s="108"/>
    </row>
    <row r="185" spans="1:6" ht="14.25">
      <c r="A185" s="106"/>
      <c r="B185" s="106"/>
      <c r="C185" s="107"/>
      <c r="D185" s="108"/>
      <c r="E185" s="108"/>
      <c r="F185" s="108"/>
    </row>
    <row r="186" spans="1:6" ht="14.25">
      <c r="A186" s="106"/>
      <c r="B186" s="106"/>
      <c r="C186" s="107"/>
      <c r="D186" s="108"/>
      <c r="E186" s="108"/>
      <c r="F186" s="108"/>
    </row>
    <row r="187" spans="1:6" ht="14.25">
      <c r="A187" s="106"/>
      <c r="B187" s="106"/>
      <c r="C187" s="107"/>
      <c r="D187" s="108"/>
      <c r="E187" s="108"/>
      <c r="F187" s="108"/>
    </row>
    <row r="188" spans="1:6" ht="14.25">
      <c r="A188" s="106"/>
      <c r="B188" s="106"/>
      <c r="C188" s="107"/>
      <c r="D188" s="108"/>
      <c r="E188" s="108"/>
      <c r="F188" s="108"/>
    </row>
    <row r="189" spans="1:6" ht="14.25">
      <c r="A189" s="106"/>
      <c r="B189" s="106"/>
      <c r="C189" s="107"/>
      <c r="D189" s="108"/>
      <c r="E189" s="108"/>
      <c r="F189" s="108"/>
    </row>
    <row r="190" spans="1:6" ht="14.25">
      <c r="A190" s="106"/>
      <c r="B190" s="106"/>
      <c r="C190" s="107"/>
      <c r="D190" s="108"/>
      <c r="E190" s="108"/>
      <c r="F190" s="108"/>
    </row>
    <row r="191" spans="1:6" ht="14.25">
      <c r="A191" s="106"/>
      <c r="B191" s="106"/>
      <c r="C191" s="107"/>
      <c r="D191" s="108"/>
      <c r="E191" s="108"/>
      <c r="F191" s="108"/>
    </row>
    <row r="192" spans="1:6" ht="14.25">
      <c r="A192" s="106"/>
      <c r="B192" s="106"/>
      <c r="C192" s="107"/>
      <c r="D192" s="108"/>
      <c r="E192" s="108"/>
      <c r="F192" s="108"/>
    </row>
    <row r="193" spans="1:6" ht="14.25">
      <c r="A193" s="106"/>
      <c r="B193" s="106"/>
      <c r="C193" s="107"/>
      <c r="D193" s="108"/>
      <c r="E193" s="108"/>
      <c r="F193" s="108"/>
    </row>
    <row r="194" spans="1:6" ht="14.25">
      <c r="A194" s="106"/>
      <c r="B194" s="106"/>
      <c r="C194" s="107"/>
      <c r="D194" s="108"/>
      <c r="E194" s="108"/>
      <c r="F194" s="108"/>
    </row>
    <row r="195" spans="1:6" ht="14.25">
      <c r="A195" s="106"/>
      <c r="B195" s="106"/>
      <c r="C195" s="107"/>
      <c r="D195" s="108"/>
      <c r="E195" s="108"/>
      <c r="F195" s="108"/>
    </row>
    <row r="196" spans="1:6" ht="14.25">
      <c r="A196" s="106"/>
      <c r="B196" s="106"/>
      <c r="C196" s="107"/>
      <c r="D196" s="108"/>
      <c r="E196" s="108"/>
      <c r="F196" s="108"/>
    </row>
    <row r="197" spans="1:6" ht="14.25">
      <c r="A197" s="106"/>
      <c r="B197" s="106"/>
      <c r="C197" s="107"/>
      <c r="D197" s="108"/>
      <c r="E197" s="108"/>
      <c r="F197" s="108"/>
    </row>
    <row r="198" spans="1:6" ht="14.25">
      <c r="A198" s="106"/>
      <c r="B198" s="106"/>
      <c r="C198" s="107"/>
      <c r="D198" s="108"/>
      <c r="E198" s="108"/>
      <c r="F198" s="108"/>
    </row>
    <row r="199" spans="1:6" ht="14.25">
      <c r="A199" s="106"/>
      <c r="B199" s="106"/>
      <c r="C199" s="107"/>
      <c r="D199" s="108"/>
      <c r="E199" s="108"/>
      <c r="F199" s="108"/>
    </row>
    <row r="200" spans="1:6" ht="14.25">
      <c r="A200" s="106"/>
      <c r="B200" s="106"/>
      <c r="C200" s="107"/>
      <c r="D200" s="108"/>
      <c r="E200" s="108"/>
      <c r="F200" s="108"/>
    </row>
    <row r="201" spans="1:6" ht="14.25">
      <c r="A201" s="106"/>
      <c r="B201" s="106"/>
      <c r="C201" s="107"/>
      <c r="D201" s="108"/>
      <c r="E201" s="108"/>
      <c r="F201" s="108"/>
    </row>
    <row r="202" spans="1:6" ht="14.25">
      <c r="A202" s="106"/>
      <c r="B202" s="106"/>
      <c r="C202" s="107"/>
      <c r="D202" s="108"/>
      <c r="E202" s="108"/>
      <c r="F202" s="108"/>
    </row>
    <row r="203" spans="1:6" ht="14.25">
      <c r="A203" s="106"/>
      <c r="B203" s="106"/>
      <c r="C203" s="107"/>
      <c r="D203" s="108"/>
      <c r="E203" s="108"/>
      <c r="F203" s="108"/>
    </row>
    <row r="204" spans="1:6" ht="14.25">
      <c r="A204" s="106"/>
      <c r="B204" s="106"/>
      <c r="C204" s="107"/>
      <c r="D204" s="108"/>
      <c r="E204" s="108"/>
      <c r="F204" s="108"/>
    </row>
    <row r="205" spans="1:6" ht="14.25">
      <c r="A205" s="106"/>
      <c r="B205" s="106"/>
      <c r="C205" s="107"/>
      <c r="D205" s="108"/>
      <c r="E205" s="108"/>
      <c r="F205" s="108"/>
    </row>
    <row r="206" spans="1:6" ht="14.25">
      <c r="A206" s="106"/>
      <c r="B206" s="106"/>
      <c r="C206" s="107"/>
      <c r="D206" s="108"/>
      <c r="E206" s="108"/>
      <c r="F206" s="108"/>
    </row>
    <row r="207" spans="1:6" ht="14.25">
      <c r="A207" s="106"/>
      <c r="B207" s="106"/>
      <c r="C207" s="107"/>
      <c r="D207" s="108"/>
      <c r="E207" s="108"/>
      <c r="F207" s="108"/>
    </row>
    <row r="208" spans="1:6" ht="14.25">
      <c r="A208" s="106"/>
      <c r="B208" s="106"/>
      <c r="C208" s="107"/>
      <c r="D208" s="108"/>
      <c r="E208" s="108"/>
      <c r="F208" s="108"/>
    </row>
  </sheetData>
  <mergeCells count="18">
    <mergeCell ref="G159:H159"/>
    <mergeCell ref="G160:H160"/>
    <mergeCell ref="G161:H161"/>
    <mergeCell ref="G162:H162"/>
    <mergeCell ref="E161:F161"/>
    <mergeCell ref="E162:F162"/>
    <mergeCell ref="E163:F163"/>
    <mergeCell ref="G163:H163"/>
    <mergeCell ref="F5:F7"/>
    <mergeCell ref="E164:F164"/>
    <mergeCell ref="E1:F1"/>
    <mergeCell ref="D4:F4"/>
    <mergeCell ref="A2:F2"/>
    <mergeCell ref="A157:C157"/>
    <mergeCell ref="C5:C7"/>
    <mergeCell ref="A3:F3"/>
    <mergeCell ref="E159:F159"/>
    <mergeCell ref="E160:F160"/>
  </mergeCells>
  <printOptions horizontalCentered="1"/>
  <pageMargins left="0.3937007874015748" right="0.3937007874015748" top="0.3937007874015748" bottom="0.31496062992125984" header="0.35433070866141736" footer="0.3937007874015748"/>
  <pageSetup horizontalDpi="300" verticalDpi="300" orientation="portrait" paperSize="9" r:id="rId1"/>
  <rowBreaks count="3" manualBreakCount="3">
    <brk id="54" max="5" man="1"/>
    <brk id="102" max="5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Aneta</cp:lastModifiedBy>
  <cp:lastPrinted>2007-12-28T08:15:28Z</cp:lastPrinted>
  <dcterms:created xsi:type="dcterms:W3CDTF">2000-10-31T08:46:33Z</dcterms:created>
  <dcterms:modified xsi:type="dcterms:W3CDTF">2008-01-02T09:27:45Z</dcterms:modified>
  <cp:category/>
  <cp:version/>
  <cp:contentType/>
  <cp:contentStatus/>
</cp:coreProperties>
</file>