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55" windowHeight="6300" activeTab="0"/>
  </bookViews>
  <sheets>
    <sheet name="Wydatki" sheetId="1" r:id="rId1"/>
    <sheet name="Wydatki bez oświaty i dps-ów" sheetId="2" r:id="rId2"/>
  </sheets>
  <definedNames>
    <definedName name="_xlnm.Print_Area" localSheetId="0">'Wydatki'!$A$1:$D$474</definedName>
    <definedName name="_xlnm.Print_Area" localSheetId="1">'Wydatki bez oświaty i dps-ów'!$A$1:$F$224</definedName>
    <definedName name="_xlnm.Print_Titles" localSheetId="0">'Wydatki'!$6:$9</definedName>
    <definedName name="_xlnm.Print_Titles" localSheetId="1">'Wydatki bez oświaty i dps-ów'!$6:$9</definedName>
  </definedNames>
  <calcPr fullCalcOnLoad="1"/>
</workbook>
</file>

<file path=xl/sharedStrings.xml><?xml version="1.0" encoding="utf-8"?>
<sst xmlns="http://schemas.openxmlformats.org/spreadsheetml/2006/main" count="787" uniqueCount="247">
  <si>
    <t>Rozdział</t>
  </si>
  <si>
    <t>Przewidywane</t>
  </si>
  <si>
    <t>Dział</t>
  </si>
  <si>
    <t>wykonanie</t>
  </si>
  <si>
    <t>Wskaźnik</t>
  </si>
  <si>
    <t>w tym:</t>
  </si>
  <si>
    <t>a) wydatki bieżące</t>
  </si>
  <si>
    <t>- wynagrodzenia i pochodne od wynagrodzeń</t>
  </si>
  <si>
    <t>a) wydatki bieżące:</t>
  </si>
  <si>
    <t>- pozostałe</t>
  </si>
  <si>
    <t>- dotacje</t>
  </si>
  <si>
    <t>b) wydatki majątkowe</t>
  </si>
  <si>
    <t>- Powiatowy Zarząd Dróg Publicznych</t>
  </si>
  <si>
    <t>- Starostwo Powiatowe</t>
  </si>
  <si>
    <t>jednostka odpowiedzialna za realizację budżetu:</t>
  </si>
  <si>
    <t>OPP Koniaków</t>
  </si>
  <si>
    <t>- Bursa Cieszyn (męska)</t>
  </si>
  <si>
    <t>- Bursa Cieszyn (żeńska)</t>
  </si>
  <si>
    <t>- PPP Cieszyn</t>
  </si>
  <si>
    <t>- PPP Skoczów</t>
  </si>
  <si>
    <t>- LO Towarzystwa Ewangelickiego</t>
  </si>
  <si>
    <t>- Katolickie LO</t>
  </si>
  <si>
    <t>Treść</t>
  </si>
  <si>
    <t>60014</t>
  </si>
  <si>
    <t>3</t>
  </si>
  <si>
    <t>5 : 4</t>
  </si>
  <si>
    <t>Oświata i wychowanie</t>
  </si>
  <si>
    <t>Licea ogólnokształcące</t>
  </si>
  <si>
    <t>Pozostała działalność</t>
  </si>
  <si>
    <t>Edukacyjna opieka wychowawcza</t>
  </si>
  <si>
    <t>Poradnie psychologiczno-pedagogiczne</t>
  </si>
  <si>
    <t>Placówki wychowania pozaszkolnego</t>
  </si>
  <si>
    <t>Internaty i bursy szkolne</t>
  </si>
  <si>
    <t>Szkoły zawodowe</t>
  </si>
  <si>
    <t>020</t>
  </si>
  <si>
    <t>Leśnictwo</t>
  </si>
  <si>
    <t>02002</t>
  </si>
  <si>
    <t>Nadzór nad gospodarką leśną</t>
  </si>
  <si>
    <t>600</t>
  </si>
  <si>
    <t>Transport i łączność</t>
  </si>
  <si>
    <t>Drogi publiczne powiatowe</t>
  </si>
  <si>
    <t>630</t>
  </si>
  <si>
    <t>Turystyka</t>
  </si>
  <si>
    <t>63003</t>
  </si>
  <si>
    <t>Zadania w zakresie upowszechniania turystyki</t>
  </si>
  <si>
    <t>63095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</si>
  <si>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</si>
  <si>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</si>
  <si>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</si>
  <si>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</si>
  <si>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</si>
  <si>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</si>
  <si>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Ośrodki dokumentacji geodezyjnej i kartograficznej</t>
  </si>
  <si>
    <t>71012</t>
  </si>
  <si>
    <t>71013</t>
  </si>
  <si>
    <t>Prace geodezyjne i kartograficzne (nieinwestycyjne)</t>
  </si>
  <si>
    <t>71014</t>
  </si>
  <si>
    <t>71015</t>
  </si>
  <si>
    <t>Nadzór budowlany</t>
  </si>
  <si>
    <t>750</t>
  </si>
  <si>
    <t>Administracja publiczna</t>
  </si>
  <si>
    <t>Urzędy wojewódzkie</t>
  </si>
  <si>
    <t>75019</t>
  </si>
  <si>
    <t>Rady powiatów</t>
  </si>
  <si>
    <t>75020</t>
  </si>
  <si>
    <t>Starostwa powiatowe</t>
  </si>
  <si>
    <t>75045</t>
  </si>
  <si>
    <t>Komisje poborowe</t>
  </si>
  <si>
    <t>754</t>
  </si>
  <si>
    <t>Bezpieczeństwo publiczne i ochrona przeciwpożarowa</t>
  </si>
  <si>
    <t>75411</t>
  </si>
  <si>
    <t>Komendy powiatowe PSP</t>
  </si>
  <si>
    <t>757</t>
  </si>
  <si>
    <t>Obsługa długu publicznego</t>
  </si>
  <si>
    <t>75702</t>
  </si>
  <si>
    <t>Obsługa papierów wartościowych, kredytów i pożyczek jednostek samorządu terytorialnego</t>
  </si>
  <si>
    <t>851</t>
  </si>
  <si>
    <t>Ochrona zdrowia</t>
  </si>
  <si>
    <t>85111</t>
  </si>
  <si>
    <t>Szpitale ogólne</t>
  </si>
  <si>
    <t>85156</t>
  </si>
  <si>
    <t>Składki na ubezpieczenia zdrowotne oraz świadczenia dla osób nie objętych obowiązkiem ubezpieczenia zdrowotnego</t>
  </si>
  <si>
    <t>85195</t>
  </si>
  <si>
    <t>Placówki opiekuńczo-wychowawcze</t>
  </si>
  <si>
    <t>Domy pomocy społecznej</t>
  </si>
  <si>
    <t>Rodziny zastępcze</t>
  </si>
  <si>
    <t>Powiatowe centra pomocy rodzinie</t>
  </si>
  <si>
    <t>Powiatowe urzędy pracy</t>
  </si>
  <si>
    <t>921</t>
  </si>
  <si>
    <t>Kultura i ochrona dziedzictwa narodowego</t>
  </si>
  <si>
    <t>92116</t>
  </si>
  <si>
    <t>Biblioteki</t>
  </si>
  <si>
    <t>92118</t>
  </si>
  <si>
    <t>Muzea</t>
  </si>
  <si>
    <t>92195</t>
  </si>
  <si>
    <t>926</t>
  </si>
  <si>
    <t>Kultura fizyczna i sport</t>
  </si>
  <si>
    <t>92605</t>
  </si>
  <si>
    <t>Zadania w zakresie kultury fizycznej i sportu</t>
  </si>
  <si>
    <t>OGÓŁEM:</t>
  </si>
  <si>
    <t>- ZDZ Katowice</t>
  </si>
  <si>
    <t>- SOiZ Cieszyn</t>
  </si>
  <si>
    <t>- DPS Cieszyn, ul. Katowicka</t>
  </si>
  <si>
    <t>- DPS Cieszyn, Pl. Londzina</t>
  </si>
  <si>
    <t>- DPS Skoczów, ul. Mickiewicza</t>
  </si>
  <si>
    <t>- DPS Strumień</t>
  </si>
  <si>
    <t>- DD Cieszyn</t>
  </si>
  <si>
    <t>- Powiatowy Urząd Pracy</t>
  </si>
  <si>
    <t>- RDD Zamarski</t>
  </si>
  <si>
    <t>- DPS Skoczów, ul. Sportowa</t>
  </si>
  <si>
    <t>- PCPR, w tym dla:</t>
  </si>
  <si>
    <t>całość stanowią wydatki bieżące</t>
  </si>
  <si>
    <t>całość stanowią wydatki majątkowe</t>
  </si>
  <si>
    <t>758</t>
  </si>
  <si>
    <t>Różne rozliczenia</t>
  </si>
  <si>
    <t>75818</t>
  </si>
  <si>
    <t>Rezerwy ogólne i celowe</t>
  </si>
  <si>
    <t xml:space="preserve">WYDATKI </t>
  </si>
  <si>
    <t>wg działów i rozdziałów klasyfikacji budżetowej</t>
  </si>
  <si>
    <t>- rezerwa ogólna</t>
  </si>
  <si>
    <t>wynagrodzenia i pochodne</t>
  </si>
  <si>
    <t>dotacje</t>
  </si>
  <si>
    <t>pozostałe</t>
  </si>
  <si>
    <t>majątkowe</t>
  </si>
  <si>
    <t>bieżące</t>
  </si>
  <si>
    <t>wydatki na obsługę długu</t>
  </si>
  <si>
    <t>60013</t>
  </si>
  <si>
    <t>Drogi publiczne wojewódzkie</t>
  </si>
  <si>
    <t>Dokształcanie i doskonalenie nauczycieli</t>
  </si>
  <si>
    <t>75495</t>
  </si>
  <si>
    <t>75414</t>
  </si>
  <si>
    <t>Obrona cywilna</t>
  </si>
  <si>
    <t>Specjalne ośrodki szkolno-wychowawcze</t>
  </si>
  <si>
    <t>Szkolne schroniska młodzieżowe</t>
  </si>
  <si>
    <t>I LO im.Osuchowskiego</t>
  </si>
  <si>
    <t>ZSO im.Kopernika</t>
  </si>
  <si>
    <t>ZSO Skoczów</t>
  </si>
  <si>
    <t>Starostwo Powiatowe, w tym dotacje dla:</t>
  </si>
  <si>
    <t>ZSP nr 1 Cieszyn</t>
  </si>
  <si>
    <t>ZSGH Wisła</t>
  </si>
  <si>
    <t>Licea profilowane</t>
  </si>
  <si>
    <t>ZSP nr 2 Cieszyn</t>
  </si>
  <si>
    <t>ZSZ Skoczów</t>
  </si>
  <si>
    <t>ZSEG Cieszyn</t>
  </si>
  <si>
    <t>ZSP Nr 1 Cieszyn</t>
  </si>
  <si>
    <t>ZSB Cieszyn</t>
  </si>
  <si>
    <t>ZSP Istebna</t>
  </si>
  <si>
    <t>ZSME Cieszyn</t>
  </si>
  <si>
    <t>ZSP Ustroń</t>
  </si>
  <si>
    <t>- MSTD Ustroń</t>
  </si>
  <si>
    <t>Centra kształcenia ustawicznego i praktycznego oraz ośrodki dokształcania zawodowego</t>
  </si>
  <si>
    <t>DD w Cieszynie</t>
  </si>
  <si>
    <t>PCPR</t>
  </si>
  <si>
    <t>- dotacje (dla TPD)</t>
  </si>
  <si>
    <t>DPS Cieszyn</t>
  </si>
  <si>
    <t>DPS Drogomyśl</t>
  </si>
  <si>
    <t>DPS Kończyce Małe</t>
  </si>
  <si>
    <t>DPS Pogórze</t>
  </si>
  <si>
    <t>DPS Skoczów</t>
  </si>
  <si>
    <t>PCPR, w tym dotacja dla:</t>
  </si>
  <si>
    <t>- EDO Emaus Dzięgielów</t>
  </si>
  <si>
    <t>Starostwo Powiatowe</t>
  </si>
  <si>
    <t>SSM Istebna</t>
  </si>
  <si>
    <t>Sp. Ośrodek Szkolno-Wych. Cieszyn</t>
  </si>
  <si>
    <t>Opracowania geodezyjne i kartograficzne</t>
  </si>
  <si>
    <t>PCPR (granty)</t>
  </si>
  <si>
    <t>Powiatowy Urząd Pracy (granty)</t>
  </si>
  <si>
    <t>DD Cieszyn</t>
  </si>
  <si>
    <t>900</t>
  </si>
  <si>
    <t>Gospodarka komunalna i ochrona środowiska</t>
  </si>
  <si>
    <t>Zespoły do spraw orzekania o stopniu niepełnosprawności</t>
  </si>
  <si>
    <t>02001</t>
  </si>
  <si>
    <t>Gospodarka leśna</t>
  </si>
  <si>
    <t>75095</t>
  </si>
  <si>
    <t>- majątkowe</t>
  </si>
  <si>
    <t>Pomoc Społeczna</t>
  </si>
  <si>
    <t>Pozostałe zadania  w zakresie polityki społecznej</t>
  </si>
  <si>
    <t>- dotacja dla RDD niepubliczny</t>
  </si>
  <si>
    <t>- RDD niepubliczny</t>
  </si>
  <si>
    <t>Ośrodki rewalidacyjno - wychowawcze</t>
  </si>
  <si>
    <t>- OERW Ustroń</t>
  </si>
  <si>
    <t>- OREW Cieszyn</t>
  </si>
  <si>
    <t>- rezerwa celowa oświatowa</t>
  </si>
  <si>
    <t>SOSW Cieszyn</t>
  </si>
  <si>
    <t>Ośrodki adopcyjno - opiekuńcze</t>
  </si>
  <si>
    <t>- pozostałe (usamodzielnienia)</t>
  </si>
  <si>
    <t>- dotacje (granty)</t>
  </si>
  <si>
    <t>w tym dotacja dla SSM "Wiecha" Ustroń</t>
  </si>
  <si>
    <t>- opłaty z tyt.porozumień między powiatami</t>
  </si>
  <si>
    <t>75405</t>
  </si>
  <si>
    <t>Komendy powiatowe Policji</t>
  </si>
  <si>
    <t>ZSO Wisła</t>
  </si>
  <si>
    <t>ZSR Międzyświeć</t>
  </si>
  <si>
    <t>- OE Socrates</t>
  </si>
  <si>
    <t>Wczesne wspomaganie rozwoju dziecka</t>
  </si>
  <si>
    <t>Pomoc materialna dla uczniów</t>
  </si>
  <si>
    <t>I LO im. Osuchowskiego</t>
  </si>
  <si>
    <t>ZSO im. Kopernika w Cieszynie</t>
  </si>
  <si>
    <t>ZSO im. Stalmacha Wisła</t>
  </si>
  <si>
    <t>ZSP nr 2 w Cieszynie</t>
  </si>
  <si>
    <t>- dotacja (SOS "Wioski dziecięce")</t>
  </si>
  <si>
    <t>Rehabilitacja zawodowa i społeczna osób niepełnosprawnych</t>
  </si>
  <si>
    <t>Starostwo Powiatowe (Wydział Rozwoju)</t>
  </si>
  <si>
    <t>jednostka odpowiedzialna za realizację budżetu: CKP Bażanowice</t>
  </si>
  <si>
    <t>Starostwo Powiatowe (majątkowe)</t>
  </si>
  <si>
    <t>- dotacje (w tym 29.300 zł na monografię)</t>
  </si>
  <si>
    <t>- Niepubliczny SOS "Wioski dziecięce"</t>
  </si>
  <si>
    <t>- Miasto Ustroń (dot. MDSS Ustroń)</t>
  </si>
  <si>
    <t>w roku 2006</t>
  </si>
  <si>
    <t>Plan 2007</t>
  </si>
  <si>
    <t>całość stanowią wynagrodzenia i pochodne od wynagrodzeń</t>
  </si>
  <si>
    <t>całość stanowią wydatki na obsługę długu</t>
  </si>
  <si>
    <t>- SOSW Cieszyn</t>
  </si>
  <si>
    <t>całość wydatków stanowi dotacja</t>
  </si>
  <si>
    <t>całość wydatków stanowi dotacja PCPR dla DPS Skoczów</t>
  </si>
  <si>
    <t>całość wydatków stanowi dotacja, w tym:</t>
  </si>
  <si>
    <t>całość wydatków stanowi dotacja (granty)</t>
  </si>
  <si>
    <t>- ZSP nr 2 Cieszyn</t>
  </si>
  <si>
    <t>jednostki odpowiedzialne za realizację budżetu:</t>
  </si>
  <si>
    <t>OPDiR DD Międzyświeć</t>
  </si>
  <si>
    <t>-OPDiR DD Międzyświeć</t>
  </si>
  <si>
    <t>Rodzinny Dom Dziecka Zamarski</t>
  </si>
  <si>
    <t>- OPDiR DD Międzyświeć</t>
  </si>
  <si>
    <t>Szkolnictwo wyższe</t>
  </si>
  <si>
    <t>Pomoc materialna dla studentów i doktorantów</t>
  </si>
  <si>
    <t>- rezerwa celowa na wkłady własne do projektów nieinwestycyjnych współfinansowanych ze środków unijnych</t>
  </si>
  <si>
    <t>Jednostki specjalistycznego poradnictwa, mieszkania chronione i ośrodki interwencji kryzysowej</t>
  </si>
  <si>
    <t>wydatki majątkowe</t>
  </si>
  <si>
    <t>(bez ujęcia oświaty i dps-ów)</t>
  </si>
  <si>
    <t>spłata kredytów i pożyczek (rozchody)</t>
  </si>
  <si>
    <t>Ośrodki wsparcia</t>
  </si>
  <si>
    <t>010</t>
  </si>
  <si>
    <t>Rolnictwo i łowiectwo</t>
  </si>
  <si>
    <t>01005</t>
  </si>
  <si>
    <t>Prace geodezyjno - urządzeniowe na potrzeby rolnictwa</t>
  </si>
  <si>
    <t>85141</t>
  </si>
  <si>
    <t>Ratownictwo medyczne</t>
  </si>
  <si>
    <t>- Policealne Studium BHP</t>
  </si>
  <si>
    <t>SSM Ustroń Dobka</t>
  </si>
  <si>
    <t>Starostwo Powiatowe (wydatki majątkowe)</t>
  </si>
  <si>
    <t>- dotacje (w tym 21.000 zł na monografię)</t>
  </si>
  <si>
    <t>Załącznik nr 4 do Uchwały Budżetowej Rady Powiatu Cieszyńskiego</t>
  </si>
  <si>
    <t>Składki na ubezpieczenia zdrowotne oraz świadczenia dla osób nieobjętych obowiązkiem ubezpieczenia zdrowotnego</t>
  </si>
  <si>
    <t>- rezerwa celowa na wkłady własne do projektów w dziedzinie kultury</t>
  </si>
  <si>
    <t>- ZSP nr 2 w Cieszynie</t>
  </si>
  <si>
    <t>całość wydatków stanowi dotacja (dla DPS Skoczów)</t>
  </si>
  <si>
    <t>Nr IV/27/07 z dnia 29 stycznia 2007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</si>
</sst>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_ ;\-#,##0\ 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3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 vertical="center"/>
    </xf>
    <xf numFmtId="0" fontId="3" fillId="0" borderId="0" xfId="0" applyFont="1" applyBorder="1" applyAlignment="1">
      <alignment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49" fontId="9" fillId="0" borderId="1" xfId="0" applyNumberFormat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/>
    </xf>
    <xf numFmtId="0" fontId="10" fillId="0" borderId="1" xfId="0" applyFont="1" applyFill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/>
    </xf>
    <xf numFmtId="49" fontId="9" fillId="0" borderId="3" xfId="0" applyNumberFormat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/>
    </xf>
    <xf numFmtId="0" fontId="6" fillId="0" borderId="3" xfId="0" applyFont="1" applyBorder="1" applyAlignment="1">
      <alignment/>
    </xf>
    <xf numFmtId="49" fontId="9" fillId="0" borderId="4" xfId="0" applyNumberFormat="1" applyFont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/>
    </xf>
    <xf numFmtId="49" fontId="10" fillId="0" borderId="4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vertical="center" wrapText="1" shrinkToFit="1"/>
    </xf>
    <xf numFmtId="165" fontId="10" fillId="0" borderId="4" xfId="0" applyNumberFormat="1" applyFont="1" applyFill="1" applyBorder="1" applyAlignment="1">
      <alignment horizontal="right" vertical="center"/>
    </xf>
    <xf numFmtId="164" fontId="10" fillId="0" borderId="4" xfId="19" applyNumberFormat="1" applyFont="1" applyFill="1" applyBorder="1" applyAlignment="1">
      <alignment vertical="center"/>
    </xf>
    <xf numFmtId="49" fontId="10" fillId="0" borderId="2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vertical="center" wrapText="1" shrinkToFit="1"/>
    </xf>
    <xf numFmtId="165" fontId="9" fillId="0" borderId="6" xfId="0" applyNumberFormat="1" applyFont="1" applyFill="1" applyBorder="1" applyAlignment="1">
      <alignment horizontal="right" vertical="center"/>
    </xf>
    <xf numFmtId="164" fontId="9" fillId="0" borderId="6" xfId="19" applyNumberFormat="1" applyFont="1" applyFill="1" applyBorder="1" applyAlignment="1">
      <alignment vertical="center"/>
    </xf>
    <xf numFmtId="49" fontId="10" fillId="0" borderId="7" xfId="0" applyNumberFormat="1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wrapText="1"/>
    </xf>
    <xf numFmtId="165" fontId="9" fillId="0" borderId="7" xfId="0" applyNumberFormat="1" applyFont="1" applyFill="1" applyBorder="1" applyAlignment="1">
      <alignment horizontal="right" vertical="center"/>
    </xf>
    <xf numFmtId="165" fontId="10" fillId="0" borderId="7" xfId="0" applyNumberFormat="1" applyFont="1" applyFill="1" applyBorder="1" applyAlignment="1">
      <alignment horizontal="right" vertical="center"/>
    </xf>
    <xf numFmtId="164" fontId="9" fillId="0" borderId="7" xfId="19" applyNumberFormat="1" applyFont="1" applyFill="1" applyBorder="1" applyAlignment="1">
      <alignment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165" fontId="9" fillId="0" borderId="6" xfId="0" applyNumberFormat="1" applyFont="1" applyFill="1" applyBorder="1" applyAlignment="1">
      <alignment vertical="center"/>
    </xf>
    <xf numFmtId="49" fontId="9" fillId="0" borderId="8" xfId="0" applyNumberFormat="1" applyFont="1" applyFill="1" applyBorder="1" applyAlignment="1">
      <alignment wrapText="1"/>
    </xf>
    <xf numFmtId="41" fontId="9" fillId="0" borderId="8" xfId="0" applyNumberFormat="1" applyFont="1" applyFill="1" applyBorder="1" applyAlignment="1">
      <alignment horizontal="right" vertical="center"/>
    </xf>
    <xf numFmtId="41" fontId="9" fillId="0" borderId="8" xfId="0" applyNumberFormat="1" applyFont="1" applyFill="1" applyBorder="1" applyAlignment="1">
      <alignment vertical="center"/>
    </xf>
    <xf numFmtId="164" fontId="9" fillId="0" borderId="8" xfId="19" applyNumberFormat="1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vertical="center"/>
    </xf>
    <xf numFmtId="3" fontId="9" fillId="0" borderId="6" xfId="0" applyNumberFormat="1" applyFont="1" applyFill="1" applyBorder="1" applyAlignment="1">
      <alignment vertical="center"/>
    </xf>
    <xf numFmtId="49" fontId="9" fillId="0" borderId="9" xfId="0" applyNumberFormat="1" applyFont="1" applyFill="1" applyBorder="1" applyAlignment="1">
      <alignment wrapText="1"/>
    </xf>
    <xf numFmtId="3" fontId="9" fillId="0" borderId="9" xfId="0" applyNumberFormat="1" applyFont="1" applyFill="1" applyBorder="1" applyAlignment="1">
      <alignment vertical="center"/>
    </xf>
    <xf numFmtId="164" fontId="10" fillId="0" borderId="9" xfId="19" applyNumberFormat="1" applyFont="1" applyFill="1" applyBorder="1" applyAlignment="1">
      <alignment vertical="center"/>
    </xf>
    <xf numFmtId="164" fontId="9" fillId="0" borderId="9" xfId="19" applyNumberFormat="1" applyFont="1" applyFill="1" applyBorder="1" applyAlignment="1">
      <alignment vertical="center"/>
    </xf>
    <xf numFmtId="49" fontId="9" fillId="0" borderId="9" xfId="0" applyNumberFormat="1" applyFont="1" applyFill="1" applyBorder="1" applyAlignment="1">
      <alignment horizontal="left" vertical="center" wrapText="1" indent="1"/>
    </xf>
    <xf numFmtId="49" fontId="9" fillId="0" borderId="3" xfId="0" applyNumberFormat="1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left" indent="1"/>
    </xf>
    <xf numFmtId="3" fontId="9" fillId="0" borderId="7" xfId="0" applyNumberFormat="1" applyFont="1" applyFill="1" applyBorder="1" applyAlignment="1">
      <alignment vertical="center"/>
    </xf>
    <xf numFmtId="3" fontId="10" fillId="0" borderId="9" xfId="0" applyNumberFormat="1" applyFont="1" applyFill="1" applyBorder="1" applyAlignment="1">
      <alignment vertical="center"/>
    </xf>
    <xf numFmtId="3" fontId="9" fillId="0" borderId="9" xfId="0" applyNumberFormat="1" applyFont="1" applyBorder="1" applyAlignment="1">
      <alignment/>
    </xf>
    <xf numFmtId="49" fontId="9" fillId="0" borderId="9" xfId="0" applyNumberFormat="1" applyFont="1" applyFill="1" applyBorder="1" applyAlignment="1">
      <alignment horizontal="left" indent="1"/>
    </xf>
    <xf numFmtId="49" fontId="9" fillId="0" borderId="9" xfId="0" applyNumberFormat="1" applyFont="1" applyFill="1" applyBorder="1" applyAlignment="1">
      <alignment vertical="center" wrapText="1" shrinkToFit="1"/>
    </xf>
    <xf numFmtId="49" fontId="9" fillId="0" borderId="9" xfId="0" applyNumberFormat="1" applyFont="1" applyFill="1" applyBorder="1" applyAlignment="1">
      <alignment horizontal="left" vertical="top" wrapText="1" indent="2" shrinkToFit="1"/>
    </xf>
    <xf numFmtId="49" fontId="9" fillId="0" borderId="7" xfId="0" applyNumberFormat="1" applyFont="1" applyFill="1" applyBorder="1" applyAlignment="1">
      <alignment horizontal="left" vertical="top" wrapText="1" indent="2"/>
    </xf>
    <xf numFmtId="49" fontId="10" fillId="0" borderId="4" xfId="0" applyNumberFormat="1" applyFont="1" applyFill="1" applyBorder="1" applyAlignment="1">
      <alignment vertical="center" wrapText="1"/>
    </xf>
    <xf numFmtId="49" fontId="9" fillId="0" borderId="6" xfId="0" applyNumberFormat="1" applyFont="1" applyFill="1" applyBorder="1" applyAlignment="1">
      <alignment wrapText="1"/>
    </xf>
    <xf numFmtId="164" fontId="9" fillId="0" borderId="4" xfId="19" applyNumberFormat="1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vertical="center" wrapText="1"/>
    </xf>
    <xf numFmtId="3" fontId="9" fillId="0" borderId="5" xfId="0" applyNumberFormat="1" applyFont="1" applyFill="1" applyBorder="1" applyAlignment="1">
      <alignment vertical="center"/>
    </xf>
    <xf numFmtId="164" fontId="9" fillId="0" borderId="5" xfId="19" applyNumberFormat="1" applyFont="1" applyFill="1" applyBorder="1" applyAlignment="1">
      <alignment vertical="center"/>
    </xf>
    <xf numFmtId="0" fontId="9" fillId="0" borderId="7" xfId="0" applyFont="1" applyBorder="1" applyAlignment="1">
      <alignment/>
    </xf>
    <xf numFmtId="49" fontId="9" fillId="0" borderId="9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left" vertical="center" wrapText="1"/>
    </xf>
    <xf numFmtId="49" fontId="9" fillId="0" borderId="7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vertical="center"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/>
    </xf>
    <xf numFmtId="3" fontId="9" fillId="0" borderId="6" xfId="0" applyNumberFormat="1" applyFont="1" applyBorder="1" applyAlignment="1">
      <alignment/>
    </xf>
    <xf numFmtId="164" fontId="9" fillId="0" borderId="6" xfId="19" applyNumberFormat="1" applyFont="1" applyBorder="1" applyAlignment="1">
      <alignment/>
    </xf>
    <xf numFmtId="164" fontId="9" fillId="0" borderId="7" xfId="19" applyNumberFormat="1" applyFont="1" applyBorder="1" applyAlignment="1">
      <alignment/>
    </xf>
    <xf numFmtId="49" fontId="9" fillId="0" borderId="6" xfId="0" applyNumberFormat="1" applyFont="1" applyFill="1" applyBorder="1" applyAlignment="1">
      <alignment vertical="center" wrapText="1"/>
    </xf>
    <xf numFmtId="164" fontId="9" fillId="0" borderId="9" xfId="19" applyNumberFormat="1" applyFont="1" applyBorder="1" applyAlignment="1">
      <alignment/>
    </xf>
    <xf numFmtId="49" fontId="9" fillId="0" borderId="7" xfId="0" applyNumberFormat="1" applyFont="1" applyFill="1" applyBorder="1" applyAlignment="1">
      <alignment vertical="center" wrapText="1" shrinkToFit="1"/>
    </xf>
    <xf numFmtId="49" fontId="9" fillId="0" borderId="6" xfId="0" applyNumberFormat="1" applyFont="1" applyFill="1" applyBorder="1" applyAlignment="1">
      <alignment horizontal="left"/>
    </xf>
    <xf numFmtId="164" fontId="9" fillId="0" borderId="8" xfId="19" applyNumberFormat="1" applyFont="1" applyBorder="1" applyAlignment="1">
      <alignment vertical="center"/>
    </xf>
    <xf numFmtId="49" fontId="9" fillId="0" borderId="8" xfId="0" applyNumberFormat="1" applyFont="1" applyFill="1" applyBorder="1" applyAlignment="1">
      <alignment horizontal="left" indent="1"/>
    </xf>
    <xf numFmtId="3" fontId="9" fillId="0" borderId="8" xfId="0" applyNumberFormat="1" applyFont="1" applyFill="1" applyBorder="1" applyAlignment="1">
      <alignment vertical="center"/>
    </xf>
    <xf numFmtId="49" fontId="10" fillId="0" borderId="4" xfId="0" applyNumberFormat="1" applyFont="1" applyFill="1" applyBorder="1" applyAlignment="1">
      <alignment horizontal="left" vertical="center" wrapText="1"/>
    </xf>
    <xf numFmtId="164" fontId="10" fillId="0" borderId="4" xfId="19" applyNumberFormat="1" applyFont="1" applyBorder="1" applyAlignment="1">
      <alignment vertical="center"/>
    </xf>
    <xf numFmtId="49" fontId="9" fillId="0" borderId="2" xfId="0" applyNumberFormat="1" applyFont="1" applyFill="1" applyBorder="1" applyAlignment="1">
      <alignment horizontal="left" vertical="center" wrapText="1"/>
    </xf>
    <xf numFmtId="49" fontId="9" fillId="0" borderId="9" xfId="0" applyNumberFormat="1" applyFont="1" applyFill="1" applyBorder="1" applyAlignment="1">
      <alignment horizontal="left" vertical="center" wrapText="1"/>
    </xf>
    <xf numFmtId="49" fontId="9" fillId="0" borderId="7" xfId="0" applyNumberFormat="1" applyFont="1" applyFill="1" applyBorder="1" applyAlignment="1">
      <alignment horizontal="left" vertical="center" wrapText="1"/>
    </xf>
    <xf numFmtId="49" fontId="9" fillId="0" borderId="8" xfId="0" applyNumberFormat="1" applyFont="1" applyFill="1" applyBorder="1" applyAlignment="1">
      <alignment horizontal="left" vertical="center" wrapText="1"/>
    </xf>
    <xf numFmtId="164" fontId="9" fillId="0" borderId="8" xfId="19" applyNumberFormat="1" applyFont="1" applyBorder="1" applyAlignment="1">
      <alignment/>
    </xf>
    <xf numFmtId="3" fontId="9" fillId="0" borderId="6" xfId="0" applyNumberFormat="1" applyFont="1" applyBorder="1" applyAlignment="1">
      <alignment vertical="center"/>
    </xf>
    <xf numFmtId="0" fontId="9" fillId="0" borderId="9" xfId="0" applyFont="1" applyBorder="1" applyAlignment="1">
      <alignment vertical="center"/>
    </xf>
    <xf numFmtId="3" fontId="9" fillId="0" borderId="9" xfId="0" applyNumberFormat="1" applyFont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164" fontId="9" fillId="0" borderId="6" xfId="0" applyNumberFormat="1" applyFont="1" applyFill="1" applyBorder="1" applyAlignment="1">
      <alignment vertical="center"/>
    </xf>
    <xf numFmtId="164" fontId="9" fillId="0" borderId="9" xfId="0" applyNumberFormat="1" applyFont="1" applyFill="1" applyBorder="1" applyAlignment="1">
      <alignment vertical="center"/>
    </xf>
    <xf numFmtId="164" fontId="9" fillId="0" borderId="7" xfId="0" applyNumberFormat="1" applyFont="1" applyFill="1" applyBorder="1" applyAlignment="1">
      <alignment vertical="center"/>
    </xf>
    <xf numFmtId="49" fontId="9" fillId="0" borderId="6" xfId="0" applyNumberFormat="1" applyFont="1" applyFill="1" applyBorder="1" applyAlignment="1">
      <alignment horizontal="left" wrapText="1"/>
    </xf>
    <xf numFmtId="3" fontId="9" fillId="0" borderId="6" xfId="0" applyNumberFormat="1" applyFont="1" applyFill="1" applyBorder="1" applyAlignment="1">
      <alignment horizontal="right" vertical="center"/>
    </xf>
    <xf numFmtId="3" fontId="9" fillId="0" borderId="9" xfId="0" applyNumberFormat="1" applyFont="1" applyFill="1" applyBorder="1" applyAlignment="1">
      <alignment horizontal="right" vertical="center"/>
    </xf>
    <xf numFmtId="165" fontId="9" fillId="0" borderId="7" xfId="0" applyNumberFormat="1" applyFont="1" applyFill="1" applyBorder="1" applyAlignment="1">
      <alignment vertical="center"/>
    </xf>
    <xf numFmtId="49" fontId="9" fillId="0" borderId="9" xfId="0" applyNumberFormat="1" applyFont="1" applyFill="1" applyBorder="1" applyAlignment="1">
      <alignment horizontal="left" wrapText="1" indent="4"/>
    </xf>
    <xf numFmtId="0" fontId="9" fillId="0" borderId="3" xfId="0" applyFont="1" applyFill="1" applyBorder="1" applyAlignment="1">
      <alignment horizontal="center" vertical="center"/>
    </xf>
    <xf numFmtId="3" fontId="9" fillId="0" borderId="7" xfId="0" applyNumberFormat="1" applyFont="1" applyFill="1" applyBorder="1" applyAlignment="1">
      <alignment horizontal="right" vertical="center"/>
    </xf>
    <xf numFmtId="0" fontId="9" fillId="0" borderId="6" xfId="0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vertical="center"/>
    </xf>
    <xf numFmtId="49" fontId="9" fillId="0" borderId="5" xfId="0" applyNumberFormat="1" applyFont="1" applyFill="1" applyBorder="1" applyAlignment="1">
      <alignment/>
    </xf>
    <xf numFmtId="49" fontId="9" fillId="0" borderId="6" xfId="0" applyNumberFormat="1" applyFont="1" applyFill="1" applyBorder="1" applyAlignment="1">
      <alignment horizontal="left" wrapText="1" indent="4"/>
    </xf>
    <xf numFmtId="49" fontId="9" fillId="0" borderId="7" xfId="0" applyNumberFormat="1" applyFont="1" applyFill="1" applyBorder="1" applyAlignment="1">
      <alignment horizontal="left" wrapText="1"/>
    </xf>
    <xf numFmtId="3" fontId="9" fillId="0" borderId="7" xfId="0" applyNumberFormat="1" applyFont="1" applyBorder="1" applyAlignment="1">
      <alignment vertical="center"/>
    </xf>
    <xf numFmtId="3" fontId="9" fillId="0" borderId="9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left" wrapText="1" indent="1"/>
    </xf>
    <xf numFmtId="49" fontId="9" fillId="0" borderId="7" xfId="0" applyNumberFormat="1" applyFont="1" applyFill="1" applyBorder="1" applyAlignment="1">
      <alignment horizontal="left" wrapText="1" indent="1"/>
    </xf>
    <xf numFmtId="49" fontId="10" fillId="0" borderId="4" xfId="0" applyNumberFormat="1" applyFont="1" applyFill="1" applyBorder="1" applyAlignment="1">
      <alignment vertical="center"/>
    </xf>
    <xf numFmtId="164" fontId="10" fillId="0" borderId="4" xfId="0" applyNumberFormat="1" applyFont="1" applyFill="1" applyBorder="1" applyAlignment="1">
      <alignment vertical="center"/>
    </xf>
    <xf numFmtId="49" fontId="9" fillId="0" borderId="5" xfId="0" applyNumberFormat="1" applyFont="1" applyFill="1" applyBorder="1" applyAlignment="1">
      <alignment vertical="top" wrapText="1"/>
    </xf>
    <xf numFmtId="164" fontId="9" fillId="0" borderId="5" xfId="0" applyNumberFormat="1" applyFont="1" applyFill="1" applyBorder="1" applyAlignment="1">
      <alignment vertical="center"/>
    </xf>
    <xf numFmtId="49" fontId="9" fillId="0" borderId="7" xfId="0" applyNumberFormat="1" applyFont="1" applyFill="1" applyBorder="1" applyAlignment="1">
      <alignment vertical="top" wrapText="1"/>
    </xf>
    <xf numFmtId="49" fontId="9" fillId="0" borderId="6" xfId="0" applyNumberFormat="1" applyFont="1" applyFill="1" applyBorder="1" applyAlignment="1">
      <alignment vertical="top" wrapText="1"/>
    </xf>
    <xf numFmtId="49" fontId="9" fillId="0" borderId="9" xfId="0" applyNumberFormat="1" applyFont="1" applyFill="1" applyBorder="1" applyAlignment="1">
      <alignment horizontal="left" wrapText="1"/>
    </xf>
    <xf numFmtId="49" fontId="9" fillId="0" borderId="9" xfId="0" applyNumberFormat="1" applyFont="1" applyFill="1" applyBorder="1" applyAlignment="1">
      <alignment horizontal="left" vertical="top" wrapText="1" indent="1"/>
    </xf>
    <xf numFmtId="49" fontId="9" fillId="0" borderId="9" xfId="0" applyNumberFormat="1" applyFont="1" applyFill="1" applyBorder="1" applyAlignment="1">
      <alignment horizontal="left" vertical="top" wrapText="1" indent="3"/>
    </xf>
    <xf numFmtId="49" fontId="9" fillId="0" borderId="7" xfId="0" applyNumberFormat="1" applyFont="1" applyFill="1" applyBorder="1" applyAlignment="1">
      <alignment horizontal="left" vertical="top" wrapText="1" indent="3"/>
    </xf>
    <xf numFmtId="49" fontId="10" fillId="0" borderId="4" xfId="0" applyNumberFormat="1" applyFont="1" applyBorder="1" applyAlignment="1">
      <alignment vertical="center"/>
    </xf>
    <xf numFmtId="49" fontId="9" fillId="0" borderId="3" xfId="0" applyNumberFormat="1" applyFont="1" applyFill="1" applyBorder="1" applyAlignment="1">
      <alignment vertical="center" wrapText="1" shrinkToFit="1"/>
    </xf>
    <xf numFmtId="3" fontId="9" fillId="0" borderId="3" xfId="0" applyNumberFormat="1" applyFont="1" applyFill="1" applyBorder="1" applyAlignment="1">
      <alignment vertical="center"/>
    </xf>
    <xf numFmtId="164" fontId="9" fillId="0" borderId="8" xfId="0" applyNumberFormat="1" applyFont="1" applyFill="1" applyBorder="1" applyAlignment="1">
      <alignment vertical="center"/>
    </xf>
    <xf numFmtId="49" fontId="9" fillId="0" borderId="6" xfId="0" applyNumberFormat="1" applyFont="1" applyFill="1" applyBorder="1" applyAlignment="1">
      <alignment horizontal="left" vertical="center" wrapText="1" shrinkToFit="1"/>
    </xf>
    <xf numFmtId="49" fontId="9" fillId="0" borderId="9" xfId="0" applyNumberFormat="1" applyFont="1" applyFill="1" applyBorder="1" applyAlignment="1">
      <alignment horizontal="left" wrapText="1" indent="3"/>
    </xf>
    <xf numFmtId="3" fontId="9" fillId="0" borderId="0" xfId="0" applyNumberFormat="1" applyFont="1" applyAlignment="1">
      <alignment/>
    </xf>
    <xf numFmtId="49" fontId="9" fillId="0" borderId="7" xfId="0" applyNumberFormat="1" applyFont="1" applyFill="1" applyBorder="1" applyAlignment="1">
      <alignment horizontal="left" wrapText="1" indent="3"/>
    </xf>
    <xf numFmtId="49" fontId="9" fillId="0" borderId="5" xfId="0" applyNumberFormat="1" applyFont="1" applyFill="1" applyBorder="1" applyAlignment="1">
      <alignment horizontal="left" wrapText="1"/>
    </xf>
    <xf numFmtId="49" fontId="9" fillId="0" borderId="8" xfId="0" applyNumberFormat="1" applyFont="1" applyFill="1" applyBorder="1" applyAlignment="1">
      <alignment horizontal="left" wrapText="1"/>
    </xf>
    <xf numFmtId="49" fontId="10" fillId="0" borderId="4" xfId="0" applyNumberFormat="1" applyFont="1" applyFill="1" applyBorder="1" applyAlignment="1">
      <alignment horizontal="left" wrapText="1"/>
    </xf>
    <xf numFmtId="164" fontId="9" fillId="0" borderId="4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left" vertical="center" wrapText="1" indent="1"/>
    </xf>
    <xf numFmtId="49" fontId="9" fillId="0" borderId="9" xfId="0" applyNumberFormat="1" applyFont="1" applyFill="1" applyBorder="1" applyAlignment="1">
      <alignment horizontal="left" wrapText="1" shrinkToFit="1"/>
    </xf>
    <xf numFmtId="49" fontId="9" fillId="0" borderId="7" xfId="0" applyNumberFormat="1" applyFont="1" applyFill="1" applyBorder="1" applyAlignment="1">
      <alignment horizontal="left" wrapText="1" indent="4"/>
    </xf>
    <xf numFmtId="0" fontId="9" fillId="0" borderId="0" xfId="0" applyFont="1" applyAlignment="1">
      <alignment/>
    </xf>
    <xf numFmtId="49" fontId="9" fillId="0" borderId="9" xfId="0" applyNumberFormat="1" applyFont="1" applyFill="1" applyBorder="1" applyAlignment="1">
      <alignment/>
    </xf>
    <xf numFmtId="49" fontId="9" fillId="0" borderId="6" xfId="0" applyNumberFormat="1" applyFont="1" applyFill="1" applyBorder="1" applyAlignment="1">
      <alignment/>
    </xf>
    <xf numFmtId="0" fontId="9" fillId="0" borderId="7" xfId="0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left"/>
    </xf>
    <xf numFmtId="165" fontId="9" fillId="0" borderId="9" xfId="0" applyNumberFormat="1" applyFont="1" applyFill="1" applyBorder="1" applyAlignment="1">
      <alignment vertical="center"/>
    </xf>
    <xf numFmtId="49" fontId="9" fillId="0" borderId="9" xfId="0" applyNumberFormat="1" applyFont="1" applyFill="1" applyBorder="1" applyAlignment="1">
      <alignment horizontal="left" vertical="center" indent="1"/>
    </xf>
    <xf numFmtId="3" fontId="10" fillId="0" borderId="4" xfId="0" applyNumberFormat="1" applyFont="1" applyBorder="1" applyAlignment="1">
      <alignment vertical="center"/>
    </xf>
    <xf numFmtId="164" fontId="10" fillId="0" borderId="11" xfId="19" applyNumberFormat="1" applyFont="1" applyBorder="1" applyAlignment="1">
      <alignment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/>
    </xf>
    <xf numFmtId="41" fontId="9" fillId="0" borderId="0" xfId="0" applyNumberFormat="1" applyFont="1" applyAlignment="1">
      <alignment/>
    </xf>
    <xf numFmtId="3" fontId="9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left" vertical="center"/>
    </xf>
    <xf numFmtId="165" fontId="9" fillId="0" borderId="0" xfId="0" applyNumberFormat="1" applyFont="1" applyAlignment="1">
      <alignment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3" fontId="10" fillId="0" borderId="7" xfId="0" applyNumberFormat="1" applyFont="1" applyFill="1" applyBorder="1" applyAlignment="1">
      <alignment vertical="center"/>
    </xf>
    <xf numFmtId="0" fontId="3" fillId="0" borderId="10" xfId="0" applyFont="1" applyBorder="1" applyAlignment="1">
      <alignment/>
    </xf>
    <xf numFmtId="49" fontId="9" fillId="0" borderId="7" xfId="0" applyNumberFormat="1" applyFont="1" applyFill="1" applyBorder="1" applyAlignment="1">
      <alignment/>
    </xf>
    <xf numFmtId="0" fontId="10" fillId="0" borderId="4" xfId="0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wrapText="1"/>
    </xf>
    <xf numFmtId="3" fontId="10" fillId="0" borderId="4" xfId="0" applyNumberFormat="1" applyFont="1" applyFill="1" applyBorder="1" applyAlignment="1">
      <alignment horizontal="right" vertical="center"/>
    </xf>
    <xf numFmtId="49" fontId="9" fillId="0" borderId="5" xfId="0" applyNumberFormat="1" applyFont="1" applyFill="1" applyBorder="1" applyAlignment="1">
      <alignment wrapText="1"/>
    </xf>
    <xf numFmtId="3" fontId="9" fillId="0" borderId="5" xfId="0" applyNumberFormat="1" applyFont="1" applyFill="1" applyBorder="1" applyAlignment="1">
      <alignment horizontal="right" vertical="center"/>
    </xf>
    <xf numFmtId="41" fontId="9" fillId="0" borderId="7" xfId="0" applyNumberFormat="1" applyFont="1" applyFill="1" applyBorder="1" applyAlignment="1">
      <alignment vertical="center"/>
    </xf>
    <xf numFmtId="49" fontId="9" fillId="0" borderId="3" xfId="0" applyNumberFormat="1" applyFont="1" applyFill="1" applyBorder="1" applyAlignment="1">
      <alignment/>
    </xf>
    <xf numFmtId="0" fontId="9" fillId="0" borderId="1" xfId="0" applyFont="1" applyFill="1" applyBorder="1" applyAlignment="1">
      <alignment horizontal="center" vertical="center"/>
    </xf>
    <xf numFmtId="3" fontId="10" fillId="0" borderId="0" xfId="0" applyNumberFormat="1" applyFont="1" applyAlignment="1">
      <alignment horizontal="right" vertical="center"/>
    </xf>
    <xf numFmtId="3" fontId="9" fillId="0" borderId="0" xfId="0" applyNumberFormat="1" applyFont="1" applyAlignment="1">
      <alignment vertical="center"/>
    </xf>
    <xf numFmtId="49" fontId="9" fillId="0" borderId="2" xfId="0" applyNumberFormat="1" applyFont="1" applyFill="1" applyBorder="1" applyAlignment="1">
      <alignment wrapText="1"/>
    </xf>
    <xf numFmtId="0" fontId="9" fillId="0" borderId="3" xfId="0" applyFont="1" applyFill="1" applyBorder="1" applyAlignment="1">
      <alignment horizontal="center"/>
    </xf>
    <xf numFmtId="49" fontId="9" fillId="0" borderId="5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4" xfId="0" applyNumberFormat="1" applyFont="1" applyFill="1" applyBorder="1" applyAlignment="1">
      <alignment vertical="center" wrapText="1"/>
    </xf>
    <xf numFmtId="3" fontId="10" fillId="0" borderId="4" xfId="0" applyNumberFormat="1" applyFont="1" applyFill="1" applyBorder="1" applyAlignment="1">
      <alignment horizontal="right"/>
    </xf>
    <xf numFmtId="3" fontId="9" fillId="0" borderId="5" xfId="0" applyNumberFormat="1" applyFont="1" applyFill="1" applyBorder="1" applyAlignment="1">
      <alignment horizontal="right"/>
    </xf>
    <xf numFmtId="0" fontId="9" fillId="0" borderId="1" xfId="0" applyFont="1" applyBorder="1" applyAlignment="1">
      <alignment/>
    </xf>
    <xf numFmtId="0" fontId="10" fillId="0" borderId="3" xfId="0" applyFont="1" applyFill="1" applyBorder="1" applyAlignment="1">
      <alignment horizontal="center"/>
    </xf>
    <xf numFmtId="49" fontId="9" fillId="0" borderId="8" xfId="0" applyNumberFormat="1" applyFont="1" applyFill="1" applyBorder="1" applyAlignment="1">
      <alignment horizontal="left" wrapText="1" indent="4"/>
    </xf>
    <xf numFmtId="49" fontId="9" fillId="0" borderId="8" xfId="0" applyNumberFormat="1" applyFont="1" applyFill="1" applyBorder="1" applyAlignment="1">
      <alignment/>
    </xf>
    <xf numFmtId="0" fontId="7" fillId="0" borderId="12" xfId="0" applyFont="1" applyBorder="1" applyAlignment="1">
      <alignment horizontal="left" indent="5"/>
    </xf>
    <xf numFmtId="49" fontId="12" fillId="0" borderId="4" xfId="0" applyNumberFormat="1" applyFont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/>
    </xf>
    <xf numFmtId="49" fontId="9" fillId="0" borderId="6" xfId="0" applyNumberFormat="1" applyFont="1" applyFill="1" applyBorder="1" applyAlignment="1">
      <alignment horizontal="left" vertical="center" wrapText="1" indent="1"/>
    </xf>
    <xf numFmtId="165" fontId="9" fillId="0" borderId="0" xfId="0" applyNumberFormat="1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3" fontId="10" fillId="0" borderId="9" xfId="0" applyNumberFormat="1" applyFont="1" applyFill="1" applyBorder="1" applyAlignment="1">
      <alignment vertical="center"/>
    </xf>
    <xf numFmtId="49" fontId="9" fillId="0" borderId="8" xfId="0" applyNumberFormat="1" applyFont="1" applyFill="1" applyBorder="1" applyAlignment="1">
      <alignment horizontal="center" vertical="center"/>
    </xf>
    <xf numFmtId="3" fontId="10" fillId="0" borderId="7" xfId="0" applyNumberFormat="1" applyFont="1" applyFill="1" applyBorder="1" applyAlignment="1">
      <alignment vertical="center"/>
    </xf>
    <xf numFmtId="49" fontId="10" fillId="0" borderId="7" xfId="0" applyNumberFormat="1" applyFont="1" applyFill="1" applyBorder="1" applyAlignment="1">
      <alignment wrapText="1"/>
    </xf>
    <xf numFmtId="49" fontId="9" fillId="0" borderId="3" xfId="0" applyNumberFormat="1" applyFont="1" applyFill="1" applyBorder="1" applyAlignment="1">
      <alignment wrapText="1"/>
    </xf>
    <xf numFmtId="49" fontId="9" fillId="0" borderId="6" xfId="0" applyNumberFormat="1" applyFont="1" applyFill="1" applyBorder="1" applyAlignment="1">
      <alignment horizontal="left" indent="1"/>
    </xf>
    <xf numFmtId="3" fontId="10" fillId="0" borderId="5" xfId="0" applyNumberFormat="1" applyFont="1" applyFill="1" applyBorder="1" applyAlignment="1">
      <alignment vertical="center"/>
    </xf>
    <xf numFmtId="49" fontId="10" fillId="0" borderId="9" xfId="0" applyNumberFormat="1" applyFont="1" applyFill="1" applyBorder="1" applyAlignment="1">
      <alignment horizontal="left" vertical="top" wrapText="1" indent="1"/>
    </xf>
    <xf numFmtId="0" fontId="10" fillId="0" borderId="3" xfId="0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left" wrapText="1"/>
    </xf>
    <xf numFmtId="3" fontId="10" fillId="0" borderId="5" xfId="0" applyNumberFormat="1" applyFont="1" applyFill="1" applyBorder="1" applyAlignment="1">
      <alignment vertical="center"/>
    </xf>
    <xf numFmtId="49" fontId="10" fillId="0" borderId="7" xfId="0" applyNumberFormat="1" applyFont="1" applyFill="1" applyBorder="1" applyAlignment="1">
      <alignment horizontal="left" indent="1"/>
    </xf>
    <xf numFmtId="3" fontId="10" fillId="0" borderId="8" xfId="0" applyNumberFormat="1" applyFont="1" applyFill="1" applyBorder="1" applyAlignment="1">
      <alignment vertical="center"/>
    </xf>
    <xf numFmtId="49" fontId="10" fillId="0" borderId="9" xfId="0" applyNumberFormat="1" applyFont="1" applyFill="1" applyBorder="1" applyAlignment="1">
      <alignment horizontal="left" indent="1"/>
    </xf>
    <xf numFmtId="3" fontId="3" fillId="0" borderId="0" xfId="0" applyNumberFormat="1" applyFont="1" applyAlignment="1">
      <alignment horizontal="right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49" fontId="11" fillId="0" borderId="0" xfId="0" applyNumberFormat="1" applyFont="1" applyAlignment="1">
      <alignment horizontal="right"/>
    </xf>
    <xf numFmtId="49" fontId="10" fillId="0" borderId="4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/>
    </xf>
    <xf numFmtId="0" fontId="7" fillId="0" borderId="12" xfId="0" applyFont="1" applyBorder="1" applyAlignment="1">
      <alignment horizontal="left" indent="5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1"/>
  <sheetViews>
    <sheetView tabSelected="1" view="pageBreakPreview" zoomScale="150" zoomScaleSheetLayoutView="150" workbookViewId="0" topLeftCell="A1">
      <pane ySplit="9" topLeftCell="BM413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6.625" style="1" customWidth="1"/>
    <col min="2" max="2" width="9.25390625" style="1" customWidth="1"/>
    <col min="3" max="3" width="50.75390625" style="2" customWidth="1"/>
    <col min="4" max="4" width="17.625" style="3" customWidth="1"/>
    <col min="5" max="5" width="16.25390625" style="3" customWidth="1"/>
    <col min="6" max="6" width="15.25390625" style="3" customWidth="1"/>
    <col min="7" max="16384" width="9.125" style="3" customWidth="1"/>
  </cols>
  <sheetData>
    <row r="1" spans="1:4" ht="15" customHeight="1">
      <c r="A1" s="12"/>
      <c r="B1" s="12"/>
      <c r="C1" s="218" t="s">
        <v>241</v>
      </c>
      <c r="D1" s="218"/>
    </row>
    <row r="2" spans="1:4" ht="15" customHeight="1">
      <c r="A2" s="12"/>
      <c r="B2" s="12"/>
      <c r="C2" s="219" t="s">
        <v>246</v>
      </c>
      <c r="D2" s="219"/>
    </row>
    <row r="3" spans="1:4" s="4" customFormat="1" ht="18.75" customHeight="1">
      <c r="A3" s="217" t="s">
        <v>117</v>
      </c>
      <c r="B3" s="217"/>
      <c r="C3" s="217"/>
      <c r="D3" s="217"/>
    </row>
    <row r="4" spans="1:4" s="4" customFormat="1" ht="14.25" customHeight="1">
      <c r="A4" s="217" t="s">
        <v>118</v>
      </c>
      <c r="B4" s="217"/>
      <c r="C4" s="217"/>
      <c r="D4" s="217"/>
    </row>
    <row r="5" spans="1:4" ht="9.75" customHeight="1">
      <c r="A5" s="12"/>
      <c r="B5" s="12"/>
      <c r="C5" s="13"/>
      <c r="D5" s="189"/>
    </row>
    <row r="6" spans="1:4" ht="4.5" customHeight="1">
      <c r="A6" s="15"/>
      <c r="B6" s="15"/>
      <c r="C6" s="214" t="s">
        <v>22</v>
      </c>
      <c r="D6" s="185"/>
    </row>
    <row r="7" spans="1:4" ht="12.75" customHeight="1">
      <c r="A7" s="19" t="s">
        <v>2</v>
      </c>
      <c r="B7" s="19" t="s">
        <v>0</v>
      </c>
      <c r="C7" s="215"/>
      <c r="D7" s="16" t="s">
        <v>209</v>
      </c>
    </row>
    <row r="8" spans="1:4" ht="3.75" customHeight="1">
      <c r="A8" s="21"/>
      <c r="B8" s="21"/>
      <c r="C8" s="216"/>
      <c r="D8" s="186"/>
    </row>
    <row r="9" spans="1:4" ht="11.25" customHeight="1">
      <c r="A9" s="190">
        <v>1</v>
      </c>
      <c r="B9" s="190">
        <v>2</v>
      </c>
      <c r="C9" s="191" t="s">
        <v>24</v>
      </c>
      <c r="D9" s="192">
        <v>4</v>
      </c>
    </row>
    <row r="10" spans="1:4" ht="14.25" customHeight="1">
      <c r="A10" s="181" t="s">
        <v>231</v>
      </c>
      <c r="B10" s="181"/>
      <c r="C10" s="182" t="s">
        <v>232</v>
      </c>
      <c r="D10" s="183">
        <f>D11</f>
        <v>110000</v>
      </c>
    </row>
    <row r="11" spans="1:4" ht="15.75" customHeight="1">
      <c r="A11" s="15"/>
      <c r="B11" s="180" t="s">
        <v>233</v>
      </c>
      <c r="C11" s="68" t="s">
        <v>234</v>
      </c>
      <c r="D11" s="184">
        <v>110000</v>
      </c>
    </row>
    <row r="12" spans="1:4" ht="14.25" customHeight="1">
      <c r="A12" s="21"/>
      <c r="B12" s="21"/>
      <c r="C12" s="37" t="s">
        <v>111</v>
      </c>
      <c r="D12" s="179"/>
    </row>
    <row r="13" spans="1:4" ht="15" customHeight="1">
      <c r="A13" s="27" t="s">
        <v>34</v>
      </c>
      <c r="B13" s="27"/>
      <c r="C13" s="28" t="s">
        <v>35</v>
      </c>
      <c r="D13" s="29">
        <f>D16+D14</f>
        <v>217098</v>
      </c>
    </row>
    <row r="14" spans="1:4" ht="14.25" customHeight="1">
      <c r="A14" s="31"/>
      <c r="B14" s="32" t="s">
        <v>171</v>
      </c>
      <c r="C14" s="33" t="s">
        <v>172</v>
      </c>
      <c r="D14" s="34">
        <v>91931</v>
      </c>
    </row>
    <row r="15" spans="1:4" ht="14.25" customHeight="1">
      <c r="A15" s="31"/>
      <c r="B15" s="36"/>
      <c r="C15" s="37" t="s">
        <v>111</v>
      </c>
      <c r="D15" s="39"/>
    </row>
    <row r="16" spans="1:4" ht="15">
      <c r="A16" s="41"/>
      <c r="B16" s="42" t="s">
        <v>36</v>
      </c>
      <c r="C16" s="33" t="s">
        <v>37</v>
      </c>
      <c r="D16" s="43">
        <v>125167</v>
      </c>
    </row>
    <row r="17" spans="1:4" ht="13.5" customHeight="1">
      <c r="A17" s="41"/>
      <c r="B17" s="41"/>
      <c r="C17" s="44" t="s">
        <v>111</v>
      </c>
      <c r="D17" s="46"/>
    </row>
    <row r="18" spans="1:4" s="5" customFormat="1" ht="15" customHeight="1">
      <c r="A18" s="27" t="s">
        <v>38</v>
      </c>
      <c r="B18" s="27"/>
      <c r="C18" s="28" t="s">
        <v>39</v>
      </c>
      <c r="D18" s="48">
        <f>D24+D19</f>
        <v>25667709</v>
      </c>
    </row>
    <row r="19" spans="1:4" s="4" customFormat="1" ht="13.5" customHeight="1">
      <c r="A19" s="41"/>
      <c r="B19" s="32" t="s">
        <v>126</v>
      </c>
      <c r="C19" s="33" t="s">
        <v>127</v>
      </c>
      <c r="D19" s="49">
        <f>D21</f>
        <v>3053574</v>
      </c>
    </row>
    <row r="20" spans="1:4" s="4" customFormat="1" ht="13.5" customHeight="1">
      <c r="A20" s="41"/>
      <c r="B20" s="41"/>
      <c r="C20" s="50" t="s">
        <v>5</v>
      </c>
      <c r="D20" s="51"/>
    </row>
    <row r="21" spans="1:4" s="4" customFormat="1" ht="12.75" customHeight="1">
      <c r="A21" s="41"/>
      <c r="B21" s="41"/>
      <c r="C21" s="50" t="s">
        <v>8</v>
      </c>
      <c r="D21" s="51">
        <v>3053574</v>
      </c>
    </row>
    <row r="22" spans="1:4" s="4" customFormat="1" ht="14.25" customHeight="1">
      <c r="A22" s="41"/>
      <c r="B22" s="41"/>
      <c r="C22" s="54" t="s">
        <v>7</v>
      </c>
      <c r="D22" s="51">
        <v>96248</v>
      </c>
    </row>
    <row r="23" spans="1:4" s="4" customFormat="1" ht="12.75" customHeight="1">
      <c r="A23" s="41"/>
      <c r="B23" s="55"/>
      <c r="C23" s="56" t="s">
        <v>9</v>
      </c>
      <c r="D23" s="57">
        <f>D21-D22</f>
        <v>2957326</v>
      </c>
    </row>
    <row r="24" spans="1:4" ht="15">
      <c r="A24" s="41"/>
      <c r="B24" s="42" t="s">
        <v>23</v>
      </c>
      <c r="C24" s="33" t="s">
        <v>40</v>
      </c>
      <c r="D24" s="49">
        <f>D26+D30</f>
        <v>22614135</v>
      </c>
    </row>
    <row r="25" spans="1:4" ht="15">
      <c r="A25" s="41"/>
      <c r="B25" s="41"/>
      <c r="C25" s="50" t="s">
        <v>5</v>
      </c>
      <c r="D25" s="58"/>
    </row>
    <row r="26" spans="1:4" ht="15">
      <c r="A26" s="41"/>
      <c r="B26" s="41"/>
      <c r="C26" s="50" t="s">
        <v>8</v>
      </c>
      <c r="D26" s="51">
        <f>SUM(D27:D29)</f>
        <v>6094338</v>
      </c>
    </row>
    <row r="27" spans="1:4" ht="14.25" customHeight="1">
      <c r="A27" s="41"/>
      <c r="B27" s="41"/>
      <c r="C27" s="54" t="s">
        <v>7</v>
      </c>
      <c r="D27" s="51">
        <f>586970+2000</f>
        <v>588970</v>
      </c>
    </row>
    <row r="28" spans="1:4" ht="15">
      <c r="A28" s="41"/>
      <c r="B28" s="41"/>
      <c r="C28" s="60" t="s">
        <v>10</v>
      </c>
      <c r="D28" s="51">
        <v>2074568</v>
      </c>
    </row>
    <row r="29" spans="1:4" ht="15">
      <c r="A29" s="41"/>
      <c r="B29" s="41"/>
      <c r="C29" s="60" t="s">
        <v>9</v>
      </c>
      <c r="D29" s="51">
        <f>3432800-2000</f>
        <v>3430800</v>
      </c>
    </row>
    <row r="30" spans="1:4" ht="15">
      <c r="A30" s="41"/>
      <c r="B30" s="41"/>
      <c r="C30" s="61" t="s">
        <v>11</v>
      </c>
      <c r="D30" s="197">
        <f>14314496+2448943-258642+15000</f>
        <v>16519797</v>
      </c>
    </row>
    <row r="31" spans="1:4" ht="15" customHeight="1">
      <c r="A31" s="41"/>
      <c r="B31" s="41"/>
      <c r="C31" s="61" t="s">
        <v>218</v>
      </c>
      <c r="D31" s="51"/>
    </row>
    <row r="32" spans="1:4" ht="15" customHeight="1">
      <c r="A32" s="41"/>
      <c r="B32" s="41"/>
      <c r="C32" s="62" t="s">
        <v>12</v>
      </c>
      <c r="D32" s="51">
        <f>D27+D29+1906425</f>
        <v>5926195</v>
      </c>
    </row>
    <row r="33" spans="1:4" ht="15">
      <c r="A33" s="41"/>
      <c r="B33" s="55"/>
      <c r="C33" s="63" t="s">
        <v>13</v>
      </c>
      <c r="D33" s="57">
        <f>D30+D28-1906425</f>
        <v>16687940</v>
      </c>
    </row>
    <row r="34" spans="1:4" s="5" customFormat="1" ht="16.5" customHeight="1">
      <c r="A34" s="27" t="s">
        <v>41</v>
      </c>
      <c r="B34" s="27"/>
      <c r="C34" s="64" t="s">
        <v>42</v>
      </c>
      <c r="D34" s="48">
        <f>D35+D41</f>
        <v>135400</v>
      </c>
    </row>
    <row r="35" spans="1:4" ht="15" customHeight="1">
      <c r="A35" s="41"/>
      <c r="B35" s="32" t="s">
        <v>43</v>
      </c>
      <c r="C35" s="65" t="s">
        <v>44</v>
      </c>
      <c r="D35" s="49">
        <f>D37+D40</f>
        <v>120200</v>
      </c>
    </row>
    <row r="36" spans="1:4" ht="15">
      <c r="A36" s="41"/>
      <c r="B36" s="41"/>
      <c r="C36" s="50" t="s">
        <v>5</v>
      </c>
      <c r="D36" s="51"/>
    </row>
    <row r="37" spans="1:4" ht="15">
      <c r="A37" s="41"/>
      <c r="B37" s="41"/>
      <c r="C37" s="50" t="s">
        <v>8</v>
      </c>
      <c r="D37" s="51">
        <f>D38+D39</f>
        <v>65200</v>
      </c>
    </row>
    <row r="38" spans="1:4" ht="15">
      <c r="A38" s="41"/>
      <c r="B38" s="41"/>
      <c r="C38" s="60" t="s">
        <v>10</v>
      </c>
      <c r="D38" s="51">
        <v>20000</v>
      </c>
    </row>
    <row r="39" spans="1:4" ht="15">
      <c r="A39" s="41"/>
      <c r="B39" s="41"/>
      <c r="C39" s="60" t="s">
        <v>9</v>
      </c>
      <c r="D39" s="51">
        <v>45200</v>
      </c>
    </row>
    <row r="40" spans="1:4" ht="15">
      <c r="A40" s="41"/>
      <c r="B40" s="55"/>
      <c r="C40" s="167" t="s">
        <v>11</v>
      </c>
      <c r="D40" s="57">
        <v>55000</v>
      </c>
    </row>
    <row r="41" spans="1:4" ht="15">
      <c r="A41" s="41"/>
      <c r="B41" s="42" t="s">
        <v>45</v>
      </c>
      <c r="C41" s="65" t="s">
        <v>28</v>
      </c>
      <c r="D41" s="49">
        <v>15200</v>
      </c>
    </row>
    <row r="42" spans="1:4" ht="15">
      <c r="A42" s="41"/>
      <c r="B42" s="41"/>
      <c r="C42" s="37" t="s">
        <v>111</v>
      </c>
      <c r="D42" s="51"/>
    </row>
    <row r="43" spans="1:4" s="5" customFormat="1" ht="17.25" customHeight="1">
      <c r="A43" s="27" t="s">
        <v>46</v>
      </c>
      <c r="B43" s="27"/>
      <c r="C43" s="64" t="s">
        <v>47</v>
      </c>
      <c r="D43" s="48">
        <f>D44</f>
        <v>161490</v>
      </c>
    </row>
    <row r="44" spans="1:4" ht="13.5" customHeight="1">
      <c r="A44" s="67"/>
      <c r="B44" s="32" t="s">
        <v>48</v>
      </c>
      <c r="C44" s="68" t="s">
        <v>49</v>
      </c>
      <c r="D44" s="69">
        <v>161490</v>
      </c>
    </row>
    <row r="45" spans="1:4" ht="15">
      <c r="A45" s="55"/>
      <c r="B45" s="55"/>
      <c r="C45" s="37" t="s">
        <v>111</v>
      </c>
      <c r="D45" s="71"/>
    </row>
    <row r="46" spans="1:4" ht="16.5" customHeight="1">
      <c r="A46" s="27" t="s">
        <v>50</v>
      </c>
      <c r="B46" s="27"/>
      <c r="C46" s="64" t="s">
        <v>51</v>
      </c>
      <c r="D46" s="48">
        <f>D47+D49+D51+D53</f>
        <v>733378</v>
      </c>
    </row>
    <row r="47" spans="1:4" ht="15.75" customHeight="1">
      <c r="A47" s="41"/>
      <c r="B47" s="32" t="s">
        <v>53</v>
      </c>
      <c r="C47" s="65" t="s">
        <v>52</v>
      </c>
      <c r="D47" s="49">
        <v>247904</v>
      </c>
    </row>
    <row r="48" spans="1:4" ht="15.75" customHeight="1">
      <c r="A48" s="41"/>
      <c r="B48" s="74"/>
      <c r="C48" s="37" t="s">
        <v>210</v>
      </c>
      <c r="D48" s="57"/>
    </row>
    <row r="49" spans="1:4" ht="16.5" customHeight="1">
      <c r="A49" s="41"/>
      <c r="B49" s="42" t="s">
        <v>54</v>
      </c>
      <c r="C49" s="73" t="s">
        <v>55</v>
      </c>
      <c r="D49" s="49">
        <v>139155</v>
      </c>
    </row>
    <row r="50" spans="1:4" ht="14.25" customHeight="1">
      <c r="A50" s="41"/>
      <c r="B50" s="55"/>
      <c r="C50" s="37" t="s">
        <v>210</v>
      </c>
      <c r="D50" s="57"/>
    </row>
    <row r="51" spans="1:4" ht="12.75" customHeight="1">
      <c r="A51" s="41"/>
      <c r="B51" s="42" t="s">
        <v>56</v>
      </c>
      <c r="C51" s="73" t="s">
        <v>164</v>
      </c>
      <c r="D51" s="49">
        <v>11389</v>
      </c>
    </row>
    <row r="52" spans="1:4" ht="15.75" customHeight="1">
      <c r="A52" s="41"/>
      <c r="B52" s="74"/>
      <c r="C52" s="37" t="s">
        <v>111</v>
      </c>
      <c r="D52" s="57"/>
    </row>
    <row r="53" spans="1:4" ht="15">
      <c r="A53" s="41"/>
      <c r="B53" s="42" t="s">
        <v>57</v>
      </c>
      <c r="C53" s="73" t="s">
        <v>58</v>
      </c>
      <c r="D53" s="49">
        <f>D55</f>
        <v>334930</v>
      </c>
    </row>
    <row r="54" spans="1:4" ht="15">
      <c r="A54" s="41"/>
      <c r="B54" s="41"/>
      <c r="C54" s="50" t="s">
        <v>5</v>
      </c>
      <c r="D54" s="51"/>
    </row>
    <row r="55" spans="1:4" ht="15">
      <c r="A55" s="41"/>
      <c r="B55" s="41"/>
      <c r="C55" s="75" t="s">
        <v>8</v>
      </c>
      <c r="D55" s="51">
        <f>SUM(D56:D57)</f>
        <v>334930</v>
      </c>
    </row>
    <row r="56" spans="1:4" ht="13.5" customHeight="1">
      <c r="A56" s="41"/>
      <c r="B56" s="41"/>
      <c r="C56" s="54" t="s">
        <v>7</v>
      </c>
      <c r="D56" s="51">
        <v>287800</v>
      </c>
    </row>
    <row r="57" spans="1:4" ht="15">
      <c r="A57" s="55"/>
      <c r="B57" s="55"/>
      <c r="C57" s="144" t="s">
        <v>9</v>
      </c>
      <c r="D57" s="57">
        <v>47130</v>
      </c>
    </row>
    <row r="58" spans="1:4" s="5" customFormat="1" ht="17.25" customHeight="1">
      <c r="A58" s="27" t="s">
        <v>59</v>
      </c>
      <c r="B58" s="27"/>
      <c r="C58" s="64" t="s">
        <v>60</v>
      </c>
      <c r="D58" s="48">
        <f>D59+D61+D65+D72+D77</f>
        <v>9600058</v>
      </c>
    </row>
    <row r="59" spans="1:4" ht="15">
      <c r="A59" s="41"/>
      <c r="B59" s="76">
        <v>75011</v>
      </c>
      <c r="C59" s="77" t="s">
        <v>61</v>
      </c>
      <c r="D59" s="78">
        <v>1192635</v>
      </c>
    </row>
    <row r="60" spans="1:4" ht="14.25" customHeight="1">
      <c r="A60" s="41"/>
      <c r="B60" s="74"/>
      <c r="C60" s="37" t="s">
        <v>210</v>
      </c>
      <c r="D60" s="57"/>
    </row>
    <row r="61" spans="1:4" ht="15">
      <c r="A61" s="41"/>
      <c r="B61" s="42" t="s">
        <v>62</v>
      </c>
      <c r="C61" s="65" t="s">
        <v>63</v>
      </c>
      <c r="D61" s="49">
        <f>SUM(D63:D64)</f>
        <v>476000</v>
      </c>
    </row>
    <row r="62" spans="1:4" ht="15">
      <c r="A62" s="41"/>
      <c r="B62" s="41"/>
      <c r="C62" s="50" t="s">
        <v>5</v>
      </c>
      <c r="D62" s="49"/>
    </row>
    <row r="63" spans="1:4" ht="15">
      <c r="A63" s="41"/>
      <c r="B63" s="198"/>
      <c r="C63" s="50" t="s">
        <v>6</v>
      </c>
      <c r="D63" s="51">
        <v>471500</v>
      </c>
    </row>
    <row r="64" spans="1:4" ht="15">
      <c r="A64" s="41"/>
      <c r="B64" s="55"/>
      <c r="C64" s="200" t="s">
        <v>11</v>
      </c>
      <c r="D64" s="199">
        <v>4500</v>
      </c>
    </row>
    <row r="65" spans="1:4" ht="15">
      <c r="A65" s="41"/>
      <c r="B65" s="42" t="s">
        <v>64</v>
      </c>
      <c r="C65" s="81" t="s">
        <v>65</v>
      </c>
      <c r="D65" s="49">
        <f>D67+D71</f>
        <v>7889423</v>
      </c>
    </row>
    <row r="66" spans="1:4" ht="15">
      <c r="A66" s="41"/>
      <c r="B66" s="41"/>
      <c r="C66" s="50" t="s">
        <v>5</v>
      </c>
      <c r="D66" s="51"/>
    </row>
    <row r="67" spans="1:5" ht="15">
      <c r="A67" s="41"/>
      <c r="B67" s="41"/>
      <c r="C67" s="75" t="s">
        <v>8</v>
      </c>
      <c r="D67" s="51">
        <f>D68+D69+D70</f>
        <v>7083972</v>
      </c>
      <c r="E67" s="8"/>
    </row>
    <row r="68" spans="1:4" ht="14.25" customHeight="1">
      <c r="A68" s="41"/>
      <c r="B68" s="41"/>
      <c r="C68" s="54" t="s">
        <v>7</v>
      </c>
      <c r="D68" s="51">
        <f>3952033+7193</f>
        <v>3959226</v>
      </c>
    </row>
    <row r="69" spans="1:4" ht="15">
      <c r="A69" s="41"/>
      <c r="B69" s="41"/>
      <c r="C69" s="60" t="s">
        <v>10</v>
      </c>
      <c r="D69" s="51">
        <v>78486</v>
      </c>
    </row>
    <row r="70" spans="1:4" ht="15">
      <c r="A70" s="41"/>
      <c r="B70" s="41"/>
      <c r="C70" s="60" t="s">
        <v>9</v>
      </c>
      <c r="D70" s="51">
        <f>3056260-10000</f>
        <v>3046260</v>
      </c>
    </row>
    <row r="71" spans="1:4" ht="15">
      <c r="A71" s="41"/>
      <c r="B71" s="55"/>
      <c r="C71" s="83" t="s">
        <v>11</v>
      </c>
      <c r="D71" s="199">
        <f>801951+3500</f>
        <v>805451</v>
      </c>
    </row>
    <row r="72" spans="1:4" ht="15">
      <c r="A72" s="41"/>
      <c r="B72" s="42" t="s">
        <v>66</v>
      </c>
      <c r="C72" s="84" t="s">
        <v>67</v>
      </c>
      <c r="D72" s="49">
        <v>39000</v>
      </c>
    </row>
    <row r="73" spans="1:4" ht="15">
      <c r="A73" s="41"/>
      <c r="B73" s="41"/>
      <c r="C73" s="50" t="s">
        <v>5</v>
      </c>
      <c r="D73" s="51"/>
    </row>
    <row r="74" spans="1:4" ht="15">
      <c r="A74" s="41"/>
      <c r="B74" s="41"/>
      <c r="C74" s="75" t="s">
        <v>8</v>
      </c>
      <c r="D74" s="51">
        <v>39000</v>
      </c>
    </row>
    <row r="75" spans="1:4" ht="14.25" customHeight="1">
      <c r="A75" s="41"/>
      <c r="B75" s="41"/>
      <c r="C75" s="54" t="s">
        <v>7</v>
      </c>
      <c r="D75" s="51">
        <v>14900</v>
      </c>
    </row>
    <row r="76" spans="1:4" ht="15">
      <c r="A76" s="41"/>
      <c r="B76" s="74"/>
      <c r="C76" s="144" t="s">
        <v>9</v>
      </c>
      <c r="D76" s="57">
        <f>D74-D75</f>
        <v>24100</v>
      </c>
    </row>
    <row r="77" spans="1:4" ht="15">
      <c r="A77" s="41"/>
      <c r="B77" s="42" t="s">
        <v>173</v>
      </c>
      <c r="C77" s="65" t="s">
        <v>28</v>
      </c>
      <c r="D77" s="49">
        <v>3000</v>
      </c>
    </row>
    <row r="78" spans="1:4" ht="15">
      <c r="A78" s="41"/>
      <c r="B78" s="41"/>
      <c r="C78" s="50" t="s">
        <v>216</v>
      </c>
      <c r="D78" s="51"/>
    </row>
    <row r="79" spans="1:4" s="6" customFormat="1" ht="18" customHeight="1">
      <c r="A79" s="27" t="s">
        <v>68</v>
      </c>
      <c r="B79" s="27"/>
      <c r="C79" s="88" t="s">
        <v>69</v>
      </c>
      <c r="D79" s="48">
        <f>D80+D85+D90</f>
        <v>5435157</v>
      </c>
    </row>
    <row r="80" spans="1:4" ht="15">
      <c r="A80" s="41"/>
      <c r="B80" s="42" t="s">
        <v>70</v>
      </c>
      <c r="C80" s="73" t="s">
        <v>71</v>
      </c>
      <c r="D80" s="49">
        <f>D82</f>
        <v>5223000</v>
      </c>
    </row>
    <row r="81" spans="1:4" ht="15">
      <c r="A81" s="41"/>
      <c r="B81" s="41"/>
      <c r="C81" s="91" t="s">
        <v>5</v>
      </c>
      <c r="D81" s="51"/>
    </row>
    <row r="82" spans="1:4" ht="15">
      <c r="A82" s="41"/>
      <c r="B82" s="41"/>
      <c r="C82" s="91" t="s">
        <v>6</v>
      </c>
      <c r="D82" s="51">
        <v>5223000</v>
      </c>
    </row>
    <row r="83" spans="1:4" ht="14.25" customHeight="1">
      <c r="A83" s="41"/>
      <c r="B83" s="41"/>
      <c r="C83" s="54" t="s">
        <v>7</v>
      </c>
      <c r="D83" s="51">
        <v>4105912</v>
      </c>
    </row>
    <row r="84" spans="1:4" ht="15">
      <c r="A84" s="41"/>
      <c r="B84" s="55"/>
      <c r="C84" s="56" t="s">
        <v>9</v>
      </c>
      <c r="D84" s="57">
        <f>D82-D83</f>
        <v>1117088</v>
      </c>
    </row>
    <row r="85" spans="1:4" ht="13.5" customHeight="1">
      <c r="A85" s="41"/>
      <c r="B85" s="42" t="s">
        <v>130</v>
      </c>
      <c r="C85" s="73" t="s">
        <v>131</v>
      </c>
      <c r="D85" s="49">
        <f>D87</f>
        <v>202157</v>
      </c>
    </row>
    <row r="86" spans="1:4" ht="15">
      <c r="A86" s="41"/>
      <c r="B86" s="41"/>
      <c r="C86" s="91" t="s">
        <v>5</v>
      </c>
      <c r="D86" s="51"/>
    </row>
    <row r="87" spans="1:4" ht="15">
      <c r="A87" s="41"/>
      <c r="B87" s="41"/>
      <c r="C87" s="91" t="s">
        <v>6</v>
      </c>
      <c r="D87" s="51">
        <f>SUM(D88:D89)</f>
        <v>202157</v>
      </c>
    </row>
    <row r="88" spans="1:4" ht="15" customHeight="1">
      <c r="A88" s="41"/>
      <c r="B88" s="41"/>
      <c r="C88" s="54" t="s">
        <v>7</v>
      </c>
      <c r="D88" s="51">
        <v>35364</v>
      </c>
    </row>
    <row r="89" spans="1:4" ht="15">
      <c r="A89" s="41"/>
      <c r="B89" s="55"/>
      <c r="C89" s="56" t="s">
        <v>10</v>
      </c>
      <c r="D89" s="57">
        <v>166793</v>
      </c>
    </row>
    <row r="90" spans="1:4" ht="15">
      <c r="A90" s="41"/>
      <c r="B90" s="42" t="s">
        <v>129</v>
      </c>
      <c r="C90" s="73" t="s">
        <v>28</v>
      </c>
      <c r="D90" s="49">
        <v>10000</v>
      </c>
    </row>
    <row r="91" spans="1:4" ht="15">
      <c r="A91" s="41"/>
      <c r="B91" s="41"/>
      <c r="C91" s="93" t="s">
        <v>111</v>
      </c>
      <c r="D91" s="87"/>
    </row>
    <row r="92" spans="1:4" s="5" customFormat="1" ht="17.25" customHeight="1">
      <c r="A92" s="27" t="s">
        <v>72</v>
      </c>
      <c r="B92" s="27"/>
      <c r="C92" s="64" t="s">
        <v>73</v>
      </c>
      <c r="D92" s="48">
        <f>D93</f>
        <v>699463</v>
      </c>
    </row>
    <row r="93" spans="1:4" s="4" customFormat="1" ht="28.5" customHeight="1">
      <c r="A93" s="41"/>
      <c r="B93" s="32" t="s">
        <v>74</v>
      </c>
      <c r="C93" s="65" t="s">
        <v>75</v>
      </c>
      <c r="D93" s="49">
        <v>699463</v>
      </c>
    </row>
    <row r="94" spans="1:4" s="4" customFormat="1" ht="15" customHeight="1">
      <c r="A94" s="41"/>
      <c r="B94" s="74"/>
      <c r="C94" s="92" t="s">
        <v>211</v>
      </c>
      <c r="D94" s="57"/>
    </row>
    <row r="95" spans="1:4" s="5" customFormat="1" ht="16.5" customHeight="1">
      <c r="A95" s="27" t="s">
        <v>113</v>
      </c>
      <c r="B95" s="27"/>
      <c r="C95" s="64" t="s">
        <v>114</v>
      </c>
      <c r="D95" s="48">
        <f>D96</f>
        <v>3075466</v>
      </c>
    </row>
    <row r="96" spans="1:4" s="4" customFormat="1" ht="12.75" customHeight="1">
      <c r="A96" s="41"/>
      <c r="B96" s="32" t="s">
        <v>115</v>
      </c>
      <c r="C96" s="65" t="s">
        <v>116</v>
      </c>
      <c r="D96" s="95">
        <f>SUM(D98:D101)</f>
        <v>3075466</v>
      </c>
    </row>
    <row r="97" spans="1:4" s="4" customFormat="1" ht="14.25" customHeight="1">
      <c r="A97" s="41"/>
      <c r="B97" s="41"/>
      <c r="C97" s="96" t="s">
        <v>5</v>
      </c>
      <c r="D97" s="97"/>
    </row>
    <row r="98" spans="1:4" s="4" customFormat="1" ht="12.75" customHeight="1">
      <c r="A98" s="41"/>
      <c r="B98" s="41"/>
      <c r="C98" s="50" t="s">
        <v>119</v>
      </c>
      <c r="D98" s="197">
        <f>47424+824087-7193</f>
        <v>864318</v>
      </c>
    </row>
    <row r="99" spans="1:4" s="4" customFormat="1" ht="12.75" customHeight="1">
      <c r="A99" s="41"/>
      <c r="B99" s="41"/>
      <c r="C99" s="50" t="s">
        <v>182</v>
      </c>
      <c r="D99" s="51">
        <v>2151148</v>
      </c>
    </row>
    <row r="100" spans="1:4" s="4" customFormat="1" ht="28.5" customHeight="1">
      <c r="A100" s="41"/>
      <c r="B100" s="41"/>
      <c r="C100" s="50" t="s">
        <v>225</v>
      </c>
      <c r="D100" s="51">
        <v>30000</v>
      </c>
    </row>
    <row r="101" spans="1:4" s="4" customFormat="1" ht="28.5" customHeight="1">
      <c r="A101" s="55"/>
      <c r="B101" s="55"/>
      <c r="C101" s="200" t="s">
        <v>243</v>
      </c>
      <c r="D101" s="199">
        <v>30000</v>
      </c>
    </row>
    <row r="102" spans="1:5" ht="12.75" customHeight="1">
      <c r="A102" s="98">
        <v>801</v>
      </c>
      <c r="B102" s="98"/>
      <c r="C102" s="64" t="s">
        <v>26</v>
      </c>
      <c r="D102" s="48">
        <f>D103+D137+D158+D203+D209+D214</f>
        <v>34265157</v>
      </c>
      <c r="E102" s="8"/>
    </row>
    <row r="103" spans="1:5" ht="15">
      <c r="A103" s="99"/>
      <c r="B103" s="100">
        <v>80120</v>
      </c>
      <c r="C103" s="65" t="s">
        <v>27</v>
      </c>
      <c r="D103" s="49">
        <f>D105+D109</f>
        <v>10645212</v>
      </c>
      <c r="E103" s="8"/>
    </row>
    <row r="104" spans="1:4" ht="15">
      <c r="A104" s="99"/>
      <c r="B104" s="99"/>
      <c r="C104" s="50" t="s">
        <v>5</v>
      </c>
      <c r="D104" s="97"/>
    </row>
    <row r="105" spans="1:4" ht="15">
      <c r="A105" s="99"/>
      <c r="B105" s="99"/>
      <c r="C105" s="50" t="s">
        <v>8</v>
      </c>
      <c r="D105" s="51">
        <f>SUM(D106:D108)</f>
        <v>10157412</v>
      </c>
    </row>
    <row r="106" spans="1:4" ht="14.25" customHeight="1">
      <c r="A106" s="99"/>
      <c r="B106" s="99"/>
      <c r="C106" s="54" t="s">
        <v>7</v>
      </c>
      <c r="D106" s="51">
        <f>D112+D115+D118+D121+D124+D127+D130</f>
        <v>8297169</v>
      </c>
    </row>
    <row r="107" spans="1:4" ht="14.25" customHeight="1">
      <c r="A107" s="109"/>
      <c r="B107" s="109"/>
      <c r="C107" s="56" t="s">
        <v>10</v>
      </c>
      <c r="D107" s="57">
        <f>D132</f>
        <v>773736</v>
      </c>
    </row>
    <row r="108" spans="1:4" ht="15">
      <c r="A108" s="99"/>
      <c r="B108" s="99"/>
      <c r="C108" s="202" t="s">
        <v>9</v>
      </c>
      <c r="D108" s="49">
        <f>D113+D116+D119+D122+D125+D128+D131</f>
        <v>1086507</v>
      </c>
    </row>
    <row r="109" spans="1:4" ht="14.25" customHeight="1">
      <c r="A109" s="99"/>
      <c r="B109" s="99"/>
      <c r="C109" s="188" t="s">
        <v>11</v>
      </c>
      <c r="D109" s="87">
        <f>D136</f>
        <v>487800</v>
      </c>
    </row>
    <row r="110" spans="1:4" ht="15" customHeight="1">
      <c r="A110" s="99"/>
      <c r="B110" s="99"/>
      <c r="C110" s="83" t="s">
        <v>218</v>
      </c>
      <c r="D110" s="57"/>
    </row>
    <row r="111" spans="1:4" ht="15">
      <c r="A111" s="99"/>
      <c r="B111" s="99"/>
      <c r="C111" s="104" t="s">
        <v>134</v>
      </c>
      <c r="D111" s="49">
        <f>SUM(D112:D113)</f>
        <v>2289404</v>
      </c>
    </row>
    <row r="112" spans="1:4" ht="15" customHeight="1">
      <c r="A112" s="99"/>
      <c r="B112" s="99"/>
      <c r="C112" s="54" t="s">
        <v>7</v>
      </c>
      <c r="D112" s="51">
        <v>2022197</v>
      </c>
    </row>
    <row r="113" spans="1:4" ht="15">
      <c r="A113" s="99"/>
      <c r="B113" s="99"/>
      <c r="C113" s="56" t="s">
        <v>9</v>
      </c>
      <c r="D113" s="57">
        <v>267207</v>
      </c>
    </row>
    <row r="114" spans="1:4" ht="13.5" customHeight="1">
      <c r="A114" s="99"/>
      <c r="B114" s="99"/>
      <c r="C114" s="104" t="s">
        <v>191</v>
      </c>
      <c r="D114" s="49">
        <f>SUM(D115:D116)</f>
        <v>1309255</v>
      </c>
    </row>
    <row r="115" spans="1:4" ht="14.25" customHeight="1">
      <c r="A115" s="99"/>
      <c r="B115" s="99"/>
      <c r="C115" s="54" t="s">
        <v>7</v>
      </c>
      <c r="D115" s="51">
        <v>1175915</v>
      </c>
    </row>
    <row r="116" spans="1:4" ht="15">
      <c r="A116" s="99"/>
      <c r="B116" s="99"/>
      <c r="C116" s="56" t="s">
        <v>9</v>
      </c>
      <c r="D116" s="57">
        <v>133340</v>
      </c>
    </row>
    <row r="117" spans="1:4" ht="13.5" customHeight="1">
      <c r="A117" s="99"/>
      <c r="B117" s="99"/>
      <c r="C117" s="104" t="s">
        <v>135</v>
      </c>
      <c r="D117" s="49">
        <f>SUM(D118:D119)</f>
        <v>2711964</v>
      </c>
    </row>
    <row r="118" spans="1:4" ht="14.25" customHeight="1">
      <c r="A118" s="99"/>
      <c r="B118" s="99"/>
      <c r="C118" s="54" t="s">
        <v>7</v>
      </c>
      <c r="D118" s="51">
        <v>2422279</v>
      </c>
    </row>
    <row r="119" spans="1:4" ht="15" customHeight="1">
      <c r="A119" s="99"/>
      <c r="B119" s="99"/>
      <c r="C119" s="56" t="s">
        <v>9</v>
      </c>
      <c r="D119" s="57">
        <v>289685</v>
      </c>
    </row>
    <row r="120" spans="1:4" ht="13.5" customHeight="1">
      <c r="A120" s="99"/>
      <c r="B120" s="99"/>
      <c r="C120" s="104" t="s">
        <v>136</v>
      </c>
      <c r="D120" s="49">
        <f>SUM(D121:D122)</f>
        <v>1697004</v>
      </c>
    </row>
    <row r="121" spans="1:4" ht="13.5" customHeight="1">
      <c r="A121" s="99"/>
      <c r="B121" s="99"/>
      <c r="C121" s="54" t="s">
        <v>7</v>
      </c>
      <c r="D121" s="51">
        <v>1509575</v>
      </c>
    </row>
    <row r="122" spans="1:4" ht="15" customHeight="1">
      <c r="A122" s="99"/>
      <c r="B122" s="99"/>
      <c r="C122" s="56" t="s">
        <v>9</v>
      </c>
      <c r="D122" s="57">
        <v>187429</v>
      </c>
    </row>
    <row r="123" spans="1:4" ht="15" customHeight="1">
      <c r="A123" s="99"/>
      <c r="B123" s="99"/>
      <c r="C123" s="104" t="s">
        <v>138</v>
      </c>
      <c r="D123" s="49">
        <f>SUM(D124:D125)</f>
        <v>1043190</v>
      </c>
    </row>
    <row r="124" spans="1:4" ht="13.5" customHeight="1">
      <c r="A124" s="99"/>
      <c r="B124" s="99"/>
      <c r="C124" s="54" t="s">
        <v>7</v>
      </c>
      <c r="D124" s="51">
        <v>885362</v>
      </c>
    </row>
    <row r="125" spans="1:4" ht="13.5" customHeight="1">
      <c r="A125" s="99"/>
      <c r="B125" s="99"/>
      <c r="C125" s="56" t="s">
        <v>9</v>
      </c>
      <c r="D125" s="57">
        <v>157828</v>
      </c>
    </row>
    <row r="126" spans="1:4" ht="13.5" customHeight="1">
      <c r="A126" s="99"/>
      <c r="B126" s="99"/>
      <c r="C126" s="149" t="s">
        <v>148</v>
      </c>
      <c r="D126" s="49">
        <f>SUM(D127:D128)</f>
        <v>251214</v>
      </c>
    </row>
    <row r="127" spans="1:4" ht="15" customHeight="1">
      <c r="A127" s="99"/>
      <c r="B127" s="99"/>
      <c r="C127" s="54" t="s">
        <v>7</v>
      </c>
      <c r="D127" s="51">
        <v>224528</v>
      </c>
    </row>
    <row r="128" spans="1:4" ht="14.25" customHeight="1">
      <c r="A128" s="99"/>
      <c r="B128" s="99"/>
      <c r="C128" s="56" t="s">
        <v>9</v>
      </c>
      <c r="D128" s="57">
        <v>26686</v>
      </c>
    </row>
    <row r="129" spans="1:4" ht="13.5" customHeight="1">
      <c r="A129" s="99"/>
      <c r="B129" s="99"/>
      <c r="C129" s="149" t="s">
        <v>146</v>
      </c>
      <c r="D129" s="49">
        <f>SUM(D130:D131)</f>
        <v>81645</v>
      </c>
    </row>
    <row r="130" spans="1:4" ht="15" customHeight="1">
      <c r="A130" s="99"/>
      <c r="B130" s="99"/>
      <c r="C130" s="54" t="s">
        <v>7</v>
      </c>
      <c r="D130" s="51">
        <v>57313</v>
      </c>
    </row>
    <row r="131" spans="1:4" ht="13.5" customHeight="1">
      <c r="A131" s="99"/>
      <c r="B131" s="99"/>
      <c r="C131" s="56" t="s">
        <v>9</v>
      </c>
      <c r="D131" s="57">
        <v>24332</v>
      </c>
    </row>
    <row r="132" spans="1:4" ht="12.75" customHeight="1">
      <c r="A132" s="99"/>
      <c r="B132" s="99"/>
      <c r="C132" s="104" t="s">
        <v>137</v>
      </c>
      <c r="D132" s="49">
        <f>SUM(D133:D135)</f>
        <v>773736</v>
      </c>
    </row>
    <row r="133" spans="1:4" ht="12.75" customHeight="1">
      <c r="A133" s="99"/>
      <c r="B133" s="99"/>
      <c r="C133" s="108" t="s">
        <v>20</v>
      </c>
      <c r="D133" s="51">
        <v>395344</v>
      </c>
    </row>
    <row r="134" spans="1:4" ht="15">
      <c r="A134" s="99"/>
      <c r="B134" s="99"/>
      <c r="C134" s="108" t="s">
        <v>21</v>
      </c>
      <c r="D134" s="51">
        <v>217464</v>
      </c>
    </row>
    <row r="135" spans="1:4" ht="15">
      <c r="A135" s="99"/>
      <c r="B135" s="99"/>
      <c r="C135" s="187" t="s">
        <v>101</v>
      </c>
      <c r="D135" s="87">
        <v>160928</v>
      </c>
    </row>
    <row r="136" spans="1:4" ht="13.5" customHeight="1">
      <c r="A136" s="99"/>
      <c r="B136" s="99"/>
      <c r="C136" s="37" t="s">
        <v>239</v>
      </c>
      <c r="D136" s="57">
        <f>462800+25000</f>
        <v>487800</v>
      </c>
    </row>
    <row r="137" spans="1:5" ht="14.25" customHeight="1">
      <c r="A137" s="99"/>
      <c r="B137" s="100">
        <v>80123</v>
      </c>
      <c r="C137" s="104" t="s">
        <v>140</v>
      </c>
      <c r="D137" s="49">
        <f>D139</f>
        <v>2134226</v>
      </c>
      <c r="E137" s="8"/>
    </row>
    <row r="138" spans="1:5" ht="13.5" customHeight="1">
      <c r="A138" s="99"/>
      <c r="B138" s="99"/>
      <c r="C138" s="50" t="s">
        <v>5</v>
      </c>
      <c r="D138" s="97"/>
      <c r="E138" s="8"/>
    </row>
    <row r="139" spans="1:5" ht="15">
      <c r="A139" s="99"/>
      <c r="B139" s="99"/>
      <c r="C139" s="50" t="s">
        <v>8</v>
      </c>
      <c r="D139" s="51">
        <f>SUM(D140:D141)</f>
        <v>2134226</v>
      </c>
      <c r="E139" s="8"/>
    </row>
    <row r="140" spans="1:5" ht="14.25" customHeight="1">
      <c r="A140" s="99"/>
      <c r="B140" s="99"/>
      <c r="C140" s="54" t="s">
        <v>7</v>
      </c>
      <c r="D140" s="51">
        <f>D144+D147+D150+D153+D156</f>
        <v>1869027</v>
      </c>
      <c r="E140" s="8"/>
    </row>
    <row r="141" spans="1:4" ht="15">
      <c r="A141" s="99"/>
      <c r="B141" s="99"/>
      <c r="C141" s="60" t="s">
        <v>9</v>
      </c>
      <c r="D141" s="51">
        <f>D145+D148+D151+D154+D157</f>
        <v>265199</v>
      </c>
    </row>
    <row r="142" spans="1:4" ht="14.25" customHeight="1">
      <c r="A142" s="99"/>
      <c r="B142" s="99"/>
      <c r="C142" s="83" t="s">
        <v>218</v>
      </c>
      <c r="D142" s="57"/>
    </row>
    <row r="143" spans="1:4" ht="13.5" customHeight="1">
      <c r="A143" s="99"/>
      <c r="B143" s="99"/>
      <c r="C143" s="104" t="s">
        <v>142</v>
      </c>
      <c r="D143" s="49">
        <f>SUM(D144:D145)</f>
        <v>144489</v>
      </c>
    </row>
    <row r="144" spans="1:4" ht="15" customHeight="1">
      <c r="A144" s="99"/>
      <c r="B144" s="99"/>
      <c r="C144" s="54" t="s">
        <v>7</v>
      </c>
      <c r="D144" s="51">
        <v>122904</v>
      </c>
    </row>
    <row r="145" spans="1:4" ht="13.5" customHeight="1">
      <c r="A145" s="99"/>
      <c r="B145" s="99"/>
      <c r="C145" s="56" t="s">
        <v>9</v>
      </c>
      <c r="D145" s="57">
        <v>21585</v>
      </c>
    </row>
    <row r="146" spans="1:4" ht="13.5" customHeight="1">
      <c r="A146" s="99"/>
      <c r="B146" s="99"/>
      <c r="C146" s="104" t="s">
        <v>143</v>
      </c>
      <c r="D146" s="49">
        <f>SUM(D147:D148)</f>
        <v>233933</v>
      </c>
    </row>
    <row r="147" spans="1:4" ht="14.25" customHeight="1">
      <c r="A147" s="99"/>
      <c r="B147" s="99"/>
      <c r="C147" s="54" t="s">
        <v>7</v>
      </c>
      <c r="D147" s="51">
        <v>216071</v>
      </c>
    </row>
    <row r="148" spans="1:4" ht="15" customHeight="1">
      <c r="A148" s="99"/>
      <c r="B148" s="99"/>
      <c r="C148" s="56" t="s">
        <v>9</v>
      </c>
      <c r="D148" s="57">
        <v>17862</v>
      </c>
    </row>
    <row r="149" spans="1:4" ht="12.75" customHeight="1">
      <c r="A149" s="99"/>
      <c r="B149" s="99"/>
      <c r="C149" s="104" t="s">
        <v>144</v>
      </c>
      <c r="D149" s="49">
        <f>SUM(D150:D151)</f>
        <v>1234275</v>
      </c>
    </row>
    <row r="150" spans="1:4" ht="12.75" customHeight="1">
      <c r="A150" s="99"/>
      <c r="B150" s="99"/>
      <c r="C150" s="54" t="s">
        <v>7</v>
      </c>
      <c r="D150" s="51">
        <v>1085277</v>
      </c>
    </row>
    <row r="151" spans="1:4" ht="15" customHeight="1">
      <c r="A151" s="99"/>
      <c r="B151" s="99"/>
      <c r="C151" s="56" t="s">
        <v>9</v>
      </c>
      <c r="D151" s="57">
        <v>148998</v>
      </c>
    </row>
    <row r="152" spans="1:4" ht="12.75" customHeight="1">
      <c r="A152" s="99"/>
      <c r="B152" s="99"/>
      <c r="C152" s="104" t="s">
        <v>145</v>
      </c>
      <c r="D152" s="49">
        <f>SUM(D153:D154)</f>
        <v>171143</v>
      </c>
    </row>
    <row r="153" spans="1:4" ht="12.75" customHeight="1">
      <c r="A153" s="99"/>
      <c r="B153" s="99"/>
      <c r="C153" s="54" t="s">
        <v>7</v>
      </c>
      <c r="D153" s="51">
        <v>158480</v>
      </c>
    </row>
    <row r="154" spans="1:4" ht="14.25" customHeight="1">
      <c r="A154" s="99"/>
      <c r="B154" s="99"/>
      <c r="C154" s="56" t="s">
        <v>9</v>
      </c>
      <c r="D154" s="57">
        <v>12663</v>
      </c>
    </row>
    <row r="155" spans="1:4" ht="15" customHeight="1">
      <c r="A155" s="99"/>
      <c r="B155" s="99"/>
      <c r="C155" s="104" t="s">
        <v>146</v>
      </c>
      <c r="D155" s="49">
        <f>SUM(D156:D157)</f>
        <v>350386</v>
      </c>
    </row>
    <row r="156" spans="1:4" ht="12.75" customHeight="1">
      <c r="A156" s="99"/>
      <c r="B156" s="99"/>
      <c r="C156" s="54" t="s">
        <v>7</v>
      </c>
      <c r="D156" s="51">
        <v>286295</v>
      </c>
    </row>
    <row r="157" spans="1:4" ht="13.5" customHeight="1">
      <c r="A157" s="99"/>
      <c r="B157" s="109"/>
      <c r="C157" s="56" t="s">
        <v>9</v>
      </c>
      <c r="D157" s="57">
        <v>64091</v>
      </c>
    </row>
    <row r="158" spans="1:5" ht="12.75" customHeight="1">
      <c r="A158" s="99"/>
      <c r="B158" s="111">
        <v>80130</v>
      </c>
      <c r="C158" s="81" t="s">
        <v>33</v>
      </c>
      <c r="D158" s="49">
        <f>D160+D164</f>
        <v>20723327</v>
      </c>
      <c r="E158" s="8"/>
    </row>
    <row r="159" spans="1:6" ht="15">
      <c r="A159" s="99"/>
      <c r="B159" s="99"/>
      <c r="C159" s="50" t="s">
        <v>5</v>
      </c>
      <c r="D159" s="51"/>
      <c r="E159" s="8"/>
      <c r="F159" s="8"/>
    </row>
    <row r="160" spans="1:6" ht="15">
      <c r="A160" s="99"/>
      <c r="B160" s="99"/>
      <c r="C160" s="50" t="s">
        <v>8</v>
      </c>
      <c r="D160" s="51">
        <f>SUM(D161:D163)</f>
        <v>17787705</v>
      </c>
      <c r="E160" s="8"/>
      <c r="F160" s="8"/>
    </row>
    <row r="161" spans="1:6" ht="14.25" customHeight="1">
      <c r="A161" s="99"/>
      <c r="B161" s="99"/>
      <c r="C161" s="54" t="s">
        <v>7</v>
      </c>
      <c r="D161" s="51">
        <f>D167+D170+D173+D176+D179+D182+D185+D188+D191+D194</f>
        <v>14047728</v>
      </c>
      <c r="E161" s="8"/>
      <c r="F161" s="8"/>
    </row>
    <row r="162" spans="1:6" ht="15">
      <c r="A162" s="109"/>
      <c r="B162" s="109"/>
      <c r="C162" s="144" t="s">
        <v>10</v>
      </c>
      <c r="D162" s="57">
        <f>D196</f>
        <v>1363128</v>
      </c>
      <c r="E162" s="8"/>
      <c r="F162" s="8"/>
    </row>
    <row r="163" spans="1:6" ht="15">
      <c r="A163" s="99"/>
      <c r="B163" s="99"/>
      <c r="C163" s="202" t="s">
        <v>9</v>
      </c>
      <c r="D163" s="49">
        <f>D168+D171+D174+D177+D180+D183+D186+D189+D192+D195</f>
        <v>2376849</v>
      </c>
      <c r="E163" s="8"/>
      <c r="F163" s="8"/>
    </row>
    <row r="164" spans="1:4" ht="15">
      <c r="A164" s="99"/>
      <c r="B164" s="99"/>
      <c r="C164" s="61" t="s">
        <v>11</v>
      </c>
      <c r="D164" s="106">
        <f>D202</f>
        <v>2935622</v>
      </c>
    </row>
    <row r="165" spans="1:4" ht="15" customHeight="1">
      <c r="A165" s="99"/>
      <c r="B165" s="99"/>
      <c r="C165" s="83" t="s">
        <v>218</v>
      </c>
      <c r="D165" s="57"/>
    </row>
    <row r="166" spans="1:4" ht="12.75" customHeight="1">
      <c r="A166" s="99"/>
      <c r="B166" s="99"/>
      <c r="C166" s="73" t="s">
        <v>141</v>
      </c>
      <c r="D166" s="49">
        <f>SUM(D167:D168)</f>
        <v>1365802</v>
      </c>
    </row>
    <row r="167" spans="1:4" ht="15" customHeight="1">
      <c r="A167" s="99"/>
      <c r="B167" s="99"/>
      <c r="C167" s="54" t="s">
        <v>7</v>
      </c>
      <c r="D167" s="51">
        <v>1251858</v>
      </c>
    </row>
    <row r="168" spans="1:4" ht="13.5" customHeight="1">
      <c r="A168" s="99"/>
      <c r="B168" s="99"/>
      <c r="C168" s="56" t="s">
        <v>9</v>
      </c>
      <c r="D168" s="57">
        <v>113944</v>
      </c>
    </row>
    <row r="169" spans="1:4" ht="13.5" customHeight="1">
      <c r="A169" s="99"/>
      <c r="B169" s="99"/>
      <c r="C169" s="73" t="s">
        <v>142</v>
      </c>
      <c r="D169" s="49">
        <f>SUM(D170:D171)</f>
        <v>2427398</v>
      </c>
    </row>
    <row r="170" spans="1:4" ht="14.25" customHeight="1">
      <c r="A170" s="99"/>
      <c r="B170" s="99"/>
      <c r="C170" s="54" t="s">
        <v>7</v>
      </c>
      <c r="D170" s="51">
        <v>2104422</v>
      </c>
    </row>
    <row r="171" spans="1:4" ht="12.75" customHeight="1">
      <c r="A171" s="99"/>
      <c r="B171" s="99"/>
      <c r="C171" s="56" t="s">
        <v>9</v>
      </c>
      <c r="D171" s="57">
        <v>322976</v>
      </c>
    </row>
    <row r="172" spans="1:4" ht="12.75" customHeight="1">
      <c r="A172" s="99"/>
      <c r="B172" s="99"/>
      <c r="C172" s="73" t="s">
        <v>143</v>
      </c>
      <c r="D172" s="49">
        <f>SUM(D173:D174)</f>
        <v>3219514</v>
      </c>
    </row>
    <row r="173" spans="1:4" ht="14.25" customHeight="1">
      <c r="A173" s="99"/>
      <c r="B173" s="99"/>
      <c r="C173" s="54" t="s">
        <v>7</v>
      </c>
      <c r="D173" s="51">
        <v>2812329</v>
      </c>
    </row>
    <row r="174" spans="1:4" ht="12.75" customHeight="1">
      <c r="A174" s="99"/>
      <c r="B174" s="99"/>
      <c r="C174" s="56" t="s">
        <v>9</v>
      </c>
      <c r="D174" s="57">
        <v>407185</v>
      </c>
    </row>
    <row r="175" spans="1:4" ht="13.5" customHeight="1">
      <c r="A175" s="99"/>
      <c r="B175" s="99"/>
      <c r="C175" s="73" t="s">
        <v>139</v>
      </c>
      <c r="D175" s="49">
        <f>SUM(D176:D177)</f>
        <v>2290000</v>
      </c>
    </row>
    <row r="176" spans="1:4" ht="13.5" customHeight="1">
      <c r="A176" s="99"/>
      <c r="B176" s="99"/>
      <c r="C176" s="54" t="s">
        <v>7</v>
      </c>
      <c r="D176" s="51">
        <v>2011346</v>
      </c>
    </row>
    <row r="177" spans="1:4" ht="14.25" customHeight="1">
      <c r="A177" s="99"/>
      <c r="B177" s="99"/>
      <c r="C177" s="56" t="s">
        <v>9</v>
      </c>
      <c r="D177" s="57">
        <v>278654</v>
      </c>
    </row>
    <row r="178" spans="1:4" ht="13.5" customHeight="1">
      <c r="A178" s="99"/>
      <c r="B178" s="99"/>
      <c r="C178" s="73" t="s">
        <v>138</v>
      </c>
      <c r="D178" s="49">
        <f>SUM(D179:D180)</f>
        <v>647044</v>
      </c>
    </row>
    <row r="179" spans="1:4" ht="14.25" customHeight="1">
      <c r="A179" s="99"/>
      <c r="B179" s="99"/>
      <c r="C179" s="54" t="s">
        <v>7</v>
      </c>
      <c r="D179" s="51">
        <v>505953</v>
      </c>
    </row>
    <row r="180" spans="1:4" ht="13.5" customHeight="1">
      <c r="A180" s="99"/>
      <c r="B180" s="99"/>
      <c r="C180" s="56" t="s">
        <v>9</v>
      </c>
      <c r="D180" s="57">
        <v>141091</v>
      </c>
    </row>
    <row r="181" spans="1:4" ht="13.5" customHeight="1">
      <c r="A181" s="99"/>
      <c r="B181" s="99"/>
      <c r="C181" s="73" t="s">
        <v>145</v>
      </c>
      <c r="D181" s="49">
        <f>SUM(D182:D183)</f>
        <v>1532802</v>
      </c>
    </row>
    <row r="182" spans="1:4" ht="14.25" customHeight="1">
      <c r="A182" s="99"/>
      <c r="B182" s="99"/>
      <c r="C182" s="54" t="s">
        <v>7</v>
      </c>
      <c r="D182" s="51">
        <v>1394004</v>
      </c>
    </row>
    <row r="183" spans="1:4" ht="15" customHeight="1">
      <c r="A183" s="99"/>
      <c r="B183" s="99"/>
      <c r="C183" s="56" t="s">
        <v>9</v>
      </c>
      <c r="D183" s="57">
        <v>138798</v>
      </c>
    </row>
    <row r="184" spans="1:4" ht="13.5" customHeight="1">
      <c r="A184" s="99"/>
      <c r="B184" s="99"/>
      <c r="C184" s="73" t="s">
        <v>148</v>
      </c>
      <c r="D184" s="49">
        <f>SUM(D185:D186)</f>
        <v>891731</v>
      </c>
    </row>
    <row r="185" spans="1:4" ht="15" customHeight="1">
      <c r="A185" s="99"/>
      <c r="B185" s="99"/>
      <c r="C185" s="54" t="s">
        <v>7</v>
      </c>
      <c r="D185" s="51">
        <v>758626</v>
      </c>
    </row>
    <row r="186" spans="1:4" ht="13.5" customHeight="1">
      <c r="A186" s="99"/>
      <c r="B186" s="99"/>
      <c r="C186" s="56" t="s">
        <v>9</v>
      </c>
      <c r="D186" s="57">
        <v>133105</v>
      </c>
    </row>
    <row r="187" spans="1:4" ht="14.25" customHeight="1">
      <c r="A187" s="99"/>
      <c r="B187" s="99"/>
      <c r="C187" s="73" t="s">
        <v>146</v>
      </c>
      <c r="D187" s="49">
        <f>SUM(D188:D189)</f>
        <v>426760</v>
      </c>
    </row>
    <row r="188" spans="1:4" ht="14.25" customHeight="1">
      <c r="A188" s="99"/>
      <c r="B188" s="99"/>
      <c r="C188" s="54" t="s">
        <v>7</v>
      </c>
      <c r="D188" s="51">
        <v>367124</v>
      </c>
    </row>
    <row r="189" spans="1:4" ht="14.25" customHeight="1">
      <c r="A189" s="99"/>
      <c r="B189" s="99"/>
      <c r="C189" s="56" t="s">
        <v>9</v>
      </c>
      <c r="D189" s="57">
        <v>59636</v>
      </c>
    </row>
    <row r="190" spans="1:4" ht="14.25" customHeight="1">
      <c r="A190" s="99"/>
      <c r="B190" s="99"/>
      <c r="C190" s="73" t="s">
        <v>147</v>
      </c>
      <c r="D190" s="49">
        <f>SUM(D191:D192)</f>
        <v>1240462</v>
      </c>
    </row>
    <row r="191" spans="1:4" ht="14.25" customHeight="1">
      <c r="A191" s="99"/>
      <c r="B191" s="99"/>
      <c r="C191" s="54" t="s">
        <v>7</v>
      </c>
      <c r="D191" s="51">
        <v>1092762</v>
      </c>
    </row>
    <row r="192" spans="1:4" ht="15" customHeight="1">
      <c r="A192" s="99"/>
      <c r="B192" s="99"/>
      <c r="C192" s="56" t="s">
        <v>9</v>
      </c>
      <c r="D192" s="57">
        <v>147700</v>
      </c>
    </row>
    <row r="193" spans="1:4" ht="15" customHeight="1">
      <c r="A193" s="99"/>
      <c r="B193" s="99"/>
      <c r="C193" s="113" t="s">
        <v>192</v>
      </c>
      <c r="D193" s="69">
        <f>SUM(D194:D195)</f>
        <v>2383064</v>
      </c>
    </row>
    <row r="194" spans="1:4" ht="14.25" customHeight="1">
      <c r="A194" s="99"/>
      <c r="B194" s="99"/>
      <c r="C194" s="54" t="s">
        <v>7</v>
      </c>
      <c r="D194" s="51">
        <v>1749304</v>
      </c>
    </row>
    <row r="195" spans="1:4" ht="15" customHeight="1">
      <c r="A195" s="99"/>
      <c r="B195" s="99"/>
      <c r="C195" s="56" t="s">
        <v>9</v>
      </c>
      <c r="D195" s="57">
        <v>633760</v>
      </c>
    </row>
    <row r="196" spans="1:4" ht="13.5" customHeight="1">
      <c r="A196" s="99"/>
      <c r="B196" s="99"/>
      <c r="C196" s="104" t="s">
        <v>137</v>
      </c>
      <c r="D196" s="49">
        <f>SUM(D197:D201)</f>
        <v>1363128</v>
      </c>
    </row>
    <row r="197" spans="1:4" ht="13.5" customHeight="1">
      <c r="A197" s="99"/>
      <c r="B197" s="99"/>
      <c r="C197" s="108" t="s">
        <v>149</v>
      </c>
      <c r="D197" s="51">
        <v>207840</v>
      </c>
    </row>
    <row r="198" spans="1:4" ht="15">
      <c r="A198" s="99"/>
      <c r="B198" s="99"/>
      <c r="C198" s="114" t="s">
        <v>100</v>
      </c>
      <c r="D198" s="49">
        <v>517840</v>
      </c>
    </row>
    <row r="199" spans="1:4" ht="15">
      <c r="A199" s="99"/>
      <c r="B199" s="99"/>
      <c r="C199" s="108" t="s">
        <v>101</v>
      </c>
      <c r="D199" s="51">
        <v>562296</v>
      </c>
    </row>
    <row r="200" spans="1:4" ht="13.5" customHeight="1">
      <c r="A200" s="99"/>
      <c r="B200" s="99"/>
      <c r="C200" s="108" t="s">
        <v>193</v>
      </c>
      <c r="D200" s="51">
        <v>16792</v>
      </c>
    </row>
    <row r="201" spans="1:4" ht="13.5" customHeight="1">
      <c r="A201" s="99"/>
      <c r="B201" s="99"/>
      <c r="C201" s="187" t="s">
        <v>237</v>
      </c>
      <c r="D201" s="87">
        <v>58360</v>
      </c>
    </row>
    <row r="202" spans="1:4" ht="15" customHeight="1">
      <c r="A202" s="99"/>
      <c r="B202" s="109"/>
      <c r="C202" s="37" t="s">
        <v>204</v>
      </c>
      <c r="D202" s="57">
        <f>2985622+50000-100000</f>
        <v>2935622</v>
      </c>
    </row>
    <row r="203" spans="1:5" ht="27" customHeight="1">
      <c r="A203" s="99"/>
      <c r="B203" s="111">
        <v>80140</v>
      </c>
      <c r="C203" s="65" t="s">
        <v>150</v>
      </c>
      <c r="D203" s="49">
        <f>D205</f>
        <v>566462</v>
      </c>
      <c r="E203" s="8"/>
    </row>
    <row r="204" spans="1:4" ht="15">
      <c r="A204" s="99"/>
      <c r="B204" s="99"/>
      <c r="C204" s="50" t="s">
        <v>5</v>
      </c>
      <c r="D204" s="51"/>
    </row>
    <row r="205" spans="1:4" ht="15">
      <c r="A205" s="99"/>
      <c r="B205" s="99"/>
      <c r="C205" s="50" t="s">
        <v>8</v>
      </c>
      <c r="D205" s="51">
        <f>SUM(D206:D207)</f>
        <v>566462</v>
      </c>
    </row>
    <row r="206" spans="1:4" ht="14.25" customHeight="1">
      <c r="A206" s="99"/>
      <c r="B206" s="99"/>
      <c r="C206" s="54" t="s">
        <v>7</v>
      </c>
      <c r="D206" s="51">
        <v>409699</v>
      </c>
    </row>
    <row r="207" spans="1:4" ht="15">
      <c r="A207" s="99"/>
      <c r="B207" s="99"/>
      <c r="C207" s="60" t="s">
        <v>9</v>
      </c>
      <c r="D207" s="51">
        <v>156763</v>
      </c>
    </row>
    <row r="208" spans="1:4" ht="27.75" customHeight="1">
      <c r="A208" s="99"/>
      <c r="B208" s="109"/>
      <c r="C208" s="115" t="s">
        <v>203</v>
      </c>
      <c r="D208" s="116"/>
    </row>
    <row r="209" spans="1:5" ht="12.75" customHeight="1">
      <c r="A209" s="99"/>
      <c r="B209" s="111">
        <v>80146</v>
      </c>
      <c r="C209" s="65" t="s">
        <v>128</v>
      </c>
      <c r="D209" s="105">
        <f>D212+D213</f>
        <v>170930</v>
      </c>
      <c r="E209" s="8"/>
    </row>
    <row r="210" spans="1:4" ht="15">
      <c r="A210" s="99"/>
      <c r="B210" s="99"/>
      <c r="C210" s="50" t="s">
        <v>5</v>
      </c>
      <c r="D210" s="117"/>
    </row>
    <row r="211" spans="1:4" ht="15">
      <c r="A211" s="99"/>
      <c r="B211" s="99"/>
      <c r="C211" s="50" t="s">
        <v>6</v>
      </c>
      <c r="D211" s="106">
        <f>SUM(D212:D213)</f>
        <v>170930</v>
      </c>
    </row>
    <row r="212" spans="1:4" ht="12.75" customHeight="1">
      <c r="A212" s="99"/>
      <c r="B212" s="99"/>
      <c r="C212" s="118" t="s">
        <v>7</v>
      </c>
      <c r="D212" s="106">
        <v>38767</v>
      </c>
    </row>
    <row r="213" spans="1:4" ht="12.75" customHeight="1">
      <c r="A213" s="99"/>
      <c r="B213" s="109"/>
      <c r="C213" s="119" t="s">
        <v>9</v>
      </c>
      <c r="D213" s="110">
        <v>132163</v>
      </c>
    </row>
    <row r="214" spans="1:4" ht="12.75" customHeight="1">
      <c r="A214" s="99"/>
      <c r="B214" s="111">
        <v>80195</v>
      </c>
      <c r="C214" s="104" t="s">
        <v>28</v>
      </c>
      <c r="D214" s="105">
        <f>D216</f>
        <v>25000</v>
      </c>
    </row>
    <row r="215" spans="1:4" ht="12.75" customHeight="1">
      <c r="A215" s="109"/>
      <c r="B215" s="109"/>
      <c r="C215" s="37" t="s">
        <v>5</v>
      </c>
      <c r="D215" s="110"/>
    </row>
    <row r="216" spans="1:4" ht="12.75" customHeight="1">
      <c r="A216" s="99"/>
      <c r="B216" s="99"/>
      <c r="C216" s="65" t="s">
        <v>6</v>
      </c>
      <c r="D216" s="105">
        <f>SUM(D217:D218)</f>
        <v>25000</v>
      </c>
    </row>
    <row r="217" spans="1:4" ht="12.75" customHeight="1">
      <c r="A217" s="99"/>
      <c r="B217" s="99"/>
      <c r="C217" s="118" t="s">
        <v>7</v>
      </c>
      <c r="D217" s="106">
        <v>3000</v>
      </c>
    </row>
    <row r="218" spans="1:4" ht="12.75" customHeight="1">
      <c r="A218" s="109"/>
      <c r="B218" s="109"/>
      <c r="C218" s="119" t="s">
        <v>9</v>
      </c>
      <c r="D218" s="110">
        <v>22000</v>
      </c>
    </row>
    <row r="219" spans="1:4" ht="15.75" customHeight="1">
      <c r="A219" s="168">
        <v>803</v>
      </c>
      <c r="B219" s="168"/>
      <c r="C219" s="169" t="s">
        <v>223</v>
      </c>
      <c r="D219" s="170">
        <f>D220</f>
        <v>100375</v>
      </c>
    </row>
    <row r="220" spans="1:4" ht="15.75" customHeight="1">
      <c r="A220" s="99"/>
      <c r="B220" s="100">
        <v>80309</v>
      </c>
      <c r="C220" s="171" t="s">
        <v>224</v>
      </c>
      <c r="D220" s="172">
        <f>D222</f>
        <v>100375</v>
      </c>
    </row>
    <row r="221" spans="1:4" ht="13.5" customHeight="1">
      <c r="A221" s="99"/>
      <c r="B221" s="99"/>
      <c r="C221" s="50" t="s">
        <v>5</v>
      </c>
      <c r="D221" s="105"/>
    </row>
    <row r="222" spans="1:4" ht="14.25" customHeight="1">
      <c r="A222" s="99"/>
      <c r="B222" s="99"/>
      <c r="C222" s="50" t="s">
        <v>6</v>
      </c>
      <c r="D222" s="105">
        <v>100375</v>
      </c>
    </row>
    <row r="223" spans="1:4" ht="15.75" customHeight="1">
      <c r="A223" s="99"/>
      <c r="B223" s="99"/>
      <c r="C223" s="118" t="s">
        <v>7</v>
      </c>
      <c r="D223" s="106">
        <v>5600</v>
      </c>
    </row>
    <row r="224" spans="1:4" ht="14.25" customHeight="1">
      <c r="A224" s="99"/>
      <c r="B224" s="99"/>
      <c r="C224" s="119" t="s">
        <v>9</v>
      </c>
      <c r="D224" s="110">
        <f>D222-D223</f>
        <v>94775</v>
      </c>
    </row>
    <row r="225" spans="1:4" s="5" customFormat="1" ht="15" customHeight="1">
      <c r="A225" s="27" t="s">
        <v>76</v>
      </c>
      <c r="B225" s="27"/>
      <c r="C225" s="120" t="s">
        <v>77</v>
      </c>
      <c r="D225" s="48">
        <f>D226+D228+D230+D245</f>
        <v>12503257</v>
      </c>
    </row>
    <row r="226" spans="1:4" ht="15">
      <c r="A226" s="41"/>
      <c r="B226" s="32" t="s">
        <v>78</v>
      </c>
      <c r="C226" s="122" t="s">
        <v>79</v>
      </c>
      <c r="D226" s="203">
        <f>8245649+2292073</f>
        <v>10537722</v>
      </c>
    </row>
    <row r="227" spans="1:4" ht="15">
      <c r="A227" s="41"/>
      <c r="B227" s="55"/>
      <c r="C227" s="124" t="s">
        <v>112</v>
      </c>
      <c r="D227" s="57"/>
    </row>
    <row r="228" spans="1:4" ht="15">
      <c r="A228" s="41"/>
      <c r="B228" s="32" t="s">
        <v>235</v>
      </c>
      <c r="C228" s="122" t="s">
        <v>236</v>
      </c>
      <c r="D228" s="69">
        <v>180000</v>
      </c>
    </row>
    <row r="229" spans="1:4" ht="15">
      <c r="A229" s="41"/>
      <c r="B229" s="74"/>
      <c r="C229" s="124" t="s">
        <v>112</v>
      </c>
      <c r="D229" s="57"/>
    </row>
    <row r="230" spans="1:4" ht="30" customHeight="1">
      <c r="A230" s="41"/>
      <c r="B230" s="42" t="s">
        <v>80</v>
      </c>
      <c r="C230" s="125" t="s">
        <v>242</v>
      </c>
      <c r="D230" s="49">
        <f>D231</f>
        <v>1753535</v>
      </c>
    </row>
    <row r="231" spans="1:4" ht="15">
      <c r="A231" s="41"/>
      <c r="B231" s="41"/>
      <c r="C231" s="50" t="s">
        <v>111</v>
      </c>
      <c r="D231" s="51">
        <f>SUM(D233:D240)</f>
        <v>1753535</v>
      </c>
    </row>
    <row r="232" spans="1:4" ht="14.25" customHeight="1">
      <c r="A232" s="41"/>
      <c r="B232" s="41"/>
      <c r="C232" s="126" t="s">
        <v>218</v>
      </c>
      <c r="D232" s="51"/>
    </row>
    <row r="233" spans="1:4" ht="15">
      <c r="A233" s="41"/>
      <c r="B233" s="41"/>
      <c r="C233" s="127" t="s">
        <v>107</v>
      </c>
      <c r="D233" s="51">
        <v>1705000</v>
      </c>
    </row>
    <row r="234" spans="1:4" ht="15">
      <c r="A234" s="41"/>
      <c r="B234" s="41"/>
      <c r="C234" s="127" t="s">
        <v>106</v>
      </c>
      <c r="D234" s="51">
        <v>9000</v>
      </c>
    </row>
    <row r="235" spans="1:4" ht="15">
      <c r="A235" s="41"/>
      <c r="B235" s="41"/>
      <c r="C235" s="127" t="s">
        <v>222</v>
      </c>
      <c r="D235" s="51">
        <v>16200</v>
      </c>
    </row>
    <row r="236" spans="1:4" ht="15">
      <c r="A236" s="41"/>
      <c r="B236" s="41"/>
      <c r="C236" s="127" t="s">
        <v>108</v>
      </c>
      <c r="D236" s="51">
        <v>3629</v>
      </c>
    </row>
    <row r="237" spans="1:4" ht="15">
      <c r="A237" s="41"/>
      <c r="B237" s="41"/>
      <c r="C237" s="127" t="s">
        <v>109</v>
      </c>
      <c r="D237" s="51">
        <v>945</v>
      </c>
    </row>
    <row r="238" spans="1:4" ht="15" customHeight="1">
      <c r="A238" s="41"/>
      <c r="B238" s="41"/>
      <c r="C238" s="127" t="s">
        <v>212</v>
      </c>
      <c r="D238" s="197">
        <f>3000-1677</f>
        <v>1323</v>
      </c>
    </row>
    <row r="239" spans="1:4" ht="15" customHeight="1">
      <c r="A239" s="41"/>
      <c r="B239" s="41"/>
      <c r="C239" s="204" t="s">
        <v>244</v>
      </c>
      <c r="D239" s="197">
        <v>756</v>
      </c>
    </row>
    <row r="240" spans="1:4" ht="15">
      <c r="A240" s="41"/>
      <c r="B240" s="41"/>
      <c r="C240" s="127" t="s">
        <v>110</v>
      </c>
      <c r="D240" s="51">
        <f>SUM(D241:D244)</f>
        <v>16682</v>
      </c>
    </row>
    <row r="241" spans="1:4" ht="15">
      <c r="A241" s="41"/>
      <c r="B241" s="41"/>
      <c r="C241" s="128" t="s">
        <v>104</v>
      </c>
      <c r="D241" s="51">
        <v>2733</v>
      </c>
    </row>
    <row r="242" spans="1:4" ht="15">
      <c r="A242" s="41"/>
      <c r="B242" s="41"/>
      <c r="C242" s="128" t="s">
        <v>105</v>
      </c>
      <c r="D242" s="51">
        <v>9073</v>
      </c>
    </row>
    <row r="243" spans="1:4" ht="15">
      <c r="A243" s="41"/>
      <c r="B243" s="41"/>
      <c r="C243" s="128" t="s">
        <v>178</v>
      </c>
      <c r="D243" s="51">
        <v>3528</v>
      </c>
    </row>
    <row r="244" spans="1:4" ht="14.25" customHeight="1">
      <c r="A244" s="41"/>
      <c r="B244" s="55"/>
      <c r="C244" s="129" t="s">
        <v>206</v>
      </c>
      <c r="D244" s="199">
        <f>427+921</f>
        <v>1348</v>
      </c>
    </row>
    <row r="245" spans="1:4" ht="15">
      <c r="A245" s="41"/>
      <c r="B245" s="42" t="s">
        <v>82</v>
      </c>
      <c r="C245" s="65" t="s">
        <v>28</v>
      </c>
      <c r="D245" s="49">
        <f>D247</f>
        <v>32000</v>
      </c>
    </row>
    <row r="246" spans="1:4" ht="15">
      <c r="A246" s="41"/>
      <c r="B246" s="41"/>
      <c r="C246" s="50" t="s">
        <v>5</v>
      </c>
      <c r="D246" s="51"/>
    </row>
    <row r="247" spans="1:4" ht="15">
      <c r="A247" s="41"/>
      <c r="B247" s="41"/>
      <c r="C247" s="75" t="s">
        <v>8</v>
      </c>
      <c r="D247" s="51">
        <f>SUM(D248:D250)</f>
        <v>32000</v>
      </c>
    </row>
    <row r="248" spans="1:4" ht="14.25" customHeight="1">
      <c r="A248" s="41"/>
      <c r="B248" s="41"/>
      <c r="C248" s="91" t="s">
        <v>7</v>
      </c>
      <c r="D248" s="51">
        <v>2000</v>
      </c>
    </row>
    <row r="249" spans="1:4" ht="15">
      <c r="A249" s="41"/>
      <c r="B249" s="41"/>
      <c r="C249" s="60" t="s">
        <v>10</v>
      </c>
      <c r="D249" s="51">
        <v>7000</v>
      </c>
    </row>
    <row r="250" spans="1:4" ht="15">
      <c r="A250" s="55"/>
      <c r="B250" s="55"/>
      <c r="C250" s="56" t="s">
        <v>9</v>
      </c>
      <c r="D250" s="57">
        <f>28000-5000</f>
        <v>23000</v>
      </c>
    </row>
    <row r="251" spans="1:5" s="7" customFormat="1" ht="14.25" customHeight="1">
      <c r="A251" s="98">
        <v>852</v>
      </c>
      <c r="B251" s="98"/>
      <c r="C251" s="130" t="s">
        <v>175</v>
      </c>
      <c r="D251" s="48">
        <f>D252+D274+D308+D310+D316+D328+D321+D323</f>
        <v>23238159</v>
      </c>
      <c r="E251" s="9"/>
    </row>
    <row r="252" spans="1:4" ht="15">
      <c r="A252" s="99"/>
      <c r="B252" s="100">
        <v>85201</v>
      </c>
      <c r="C252" s="65" t="s">
        <v>83</v>
      </c>
      <c r="D252" s="49">
        <f>D254</f>
        <v>3324590</v>
      </c>
    </row>
    <row r="253" spans="1:4" ht="15">
      <c r="A253" s="99"/>
      <c r="B253" s="99"/>
      <c r="C253" s="50" t="s">
        <v>5</v>
      </c>
      <c r="D253" s="51"/>
    </row>
    <row r="254" spans="1:4" ht="15">
      <c r="A254" s="99"/>
      <c r="B254" s="99"/>
      <c r="C254" s="75" t="s">
        <v>8</v>
      </c>
      <c r="D254" s="51">
        <f>SUM(D255:D257)</f>
        <v>3324590</v>
      </c>
    </row>
    <row r="255" spans="1:4" ht="12.75" customHeight="1">
      <c r="A255" s="99"/>
      <c r="B255" s="99"/>
      <c r="C255" s="54" t="s">
        <v>7</v>
      </c>
      <c r="D255" s="51">
        <f>D260+D263+D266</f>
        <v>1645003</v>
      </c>
    </row>
    <row r="256" spans="1:4" ht="15">
      <c r="A256" s="99"/>
      <c r="B256" s="99"/>
      <c r="C256" s="60" t="s">
        <v>10</v>
      </c>
      <c r="D256" s="51">
        <f>SUM(D269:D272)</f>
        <v>714024</v>
      </c>
    </row>
    <row r="257" spans="1:4" ht="15">
      <c r="A257" s="99"/>
      <c r="B257" s="99"/>
      <c r="C257" s="60" t="s">
        <v>9</v>
      </c>
      <c r="D257" s="51">
        <f>D261+D264+D267+D273</f>
        <v>965563</v>
      </c>
    </row>
    <row r="258" spans="1:4" ht="15.75" customHeight="1">
      <c r="A258" s="99"/>
      <c r="B258" s="99"/>
      <c r="C258" s="131" t="s">
        <v>218</v>
      </c>
      <c r="D258" s="132"/>
    </row>
    <row r="259" spans="1:4" ht="13.5" customHeight="1">
      <c r="A259" s="99"/>
      <c r="B259" s="99"/>
      <c r="C259" s="84" t="s">
        <v>151</v>
      </c>
      <c r="D259" s="49">
        <f>SUM(D260:D261)</f>
        <v>1039189</v>
      </c>
    </row>
    <row r="260" spans="1:4" ht="14.25" customHeight="1">
      <c r="A260" s="99"/>
      <c r="B260" s="99"/>
      <c r="C260" s="54" t="s">
        <v>7</v>
      </c>
      <c r="D260" s="51">
        <f>768910-300</f>
        <v>768610</v>
      </c>
    </row>
    <row r="261" spans="1:5" ht="15" customHeight="1">
      <c r="A261" s="99"/>
      <c r="B261" s="99"/>
      <c r="C261" s="56" t="s">
        <v>9</v>
      </c>
      <c r="D261" s="57">
        <v>270579</v>
      </c>
      <c r="E261" s="166"/>
    </row>
    <row r="262" spans="1:5" ht="14.25" customHeight="1">
      <c r="A262" s="99"/>
      <c r="B262" s="99"/>
      <c r="C262" s="84" t="s">
        <v>219</v>
      </c>
      <c r="D262" s="49">
        <f>SUM(D263:D264)</f>
        <v>1243912</v>
      </c>
      <c r="E262" s="166"/>
    </row>
    <row r="263" spans="1:4" ht="15.75" customHeight="1">
      <c r="A263" s="99"/>
      <c r="B263" s="99"/>
      <c r="C263" s="54" t="s">
        <v>7</v>
      </c>
      <c r="D263" s="51">
        <v>824933</v>
      </c>
    </row>
    <row r="264" spans="1:4" ht="15" customHeight="1">
      <c r="A264" s="99"/>
      <c r="B264" s="99"/>
      <c r="C264" s="56" t="s">
        <v>9</v>
      </c>
      <c r="D264" s="57">
        <v>418979</v>
      </c>
    </row>
    <row r="265" spans="1:4" ht="14.25" customHeight="1">
      <c r="A265" s="99"/>
      <c r="B265" s="99"/>
      <c r="C265" s="84" t="s">
        <v>221</v>
      </c>
      <c r="D265" s="49">
        <f>SUM(D266:D267)</f>
        <v>127465</v>
      </c>
    </row>
    <row r="266" spans="1:4" ht="15" customHeight="1">
      <c r="A266" s="99"/>
      <c r="B266" s="99"/>
      <c r="C266" s="54" t="s">
        <v>7</v>
      </c>
      <c r="D266" s="51">
        <v>51460</v>
      </c>
    </row>
    <row r="267" spans="1:4" ht="15.75" customHeight="1">
      <c r="A267" s="109"/>
      <c r="B267" s="109"/>
      <c r="C267" s="56" t="s">
        <v>9</v>
      </c>
      <c r="D267" s="57">
        <v>76005</v>
      </c>
    </row>
    <row r="268" spans="1:5" ht="13.5" customHeight="1">
      <c r="A268" s="99"/>
      <c r="B268" s="99"/>
      <c r="C268" s="73" t="s">
        <v>152</v>
      </c>
      <c r="D268" s="49">
        <f>SUM(D269:D273)</f>
        <v>914024</v>
      </c>
      <c r="E268" s="8"/>
    </row>
    <row r="269" spans="1:4" ht="13.5" customHeight="1">
      <c r="A269" s="99"/>
      <c r="B269" s="99"/>
      <c r="C269" s="54" t="s">
        <v>153</v>
      </c>
      <c r="D269" s="51">
        <v>132600</v>
      </c>
    </row>
    <row r="270" spans="1:4" ht="14.25" customHeight="1">
      <c r="A270" s="99"/>
      <c r="B270" s="99"/>
      <c r="C270" s="54" t="s">
        <v>177</v>
      </c>
      <c r="D270" s="51">
        <v>112224</v>
      </c>
    </row>
    <row r="271" spans="1:5" ht="13.5" customHeight="1">
      <c r="A271" s="99"/>
      <c r="B271" s="99"/>
      <c r="C271" s="54" t="s">
        <v>200</v>
      </c>
      <c r="D271" s="51">
        <v>259200</v>
      </c>
      <c r="E271" s="8"/>
    </row>
    <row r="272" spans="1:4" ht="14.25" customHeight="1">
      <c r="A272" s="99"/>
      <c r="B272" s="99"/>
      <c r="C272" s="54" t="s">
        <v>188</v>
      </c>
      <c r="D272" s="51">
        <v>210000</v>
      </c>
    </row>
    <row r="273" spans="1:4" ht="15">
      <c r="A273" s="99"/>
      <c r="B273" s="109"/>
      <c r="C273" s="56" t="s">
        <v>185</v>
      </c>
      <c r="D273" s="57">
        <v>200000</v>
      </c>
    </row>
    <row r="274" spans="1:4" ht="15">
      <c r="A274" s="99"/>
      <c r="B274" s="111">
        <v>85202</v>
      </c>
      <c r="C274" s="65" t="s">
        <v>84</v>
      </c>
      <c r="D274" s="49">
        <f>D276+D280</f>
        <v>15093578</v>
      </c>
    </row>
    <row r="275" spans="1:4" ht="15">
      <c r="A275" s="99"/>
      <c r="B275" s="99"/>
      <c r="C275" s="50" t="s">
        <v>5</v>
      </c>
      <c r="D275" s="51"/>
    </row>
    <row r="276" spans="1:4" ht="15">
      <c r="A276" s="99"/>
      <c r="B276" s="99"/>
      <c r="C276" s="50" t="s">
        <v>8</v>
      </c>
      <c r="D276" s="51">
        <f>SUM(D277:D279)</f>
        <v>15014578</v>
      </c>
    </row>
    <row r="277" spans="1:4" ht="14.25" customHeight="1">
      <c r="A277" s="99"/>
      <c r="B277" s="99"/>
      <c r="C277" s="54" t="s">
        <v>7</v>
      </c>
      <c r="D277" s="51">
        <f>D283+D287+D291+D295+D298</f>
        <v>6755812</v>
      </c>
    </row>
    <row r="278" spans="1:4" ht="15">
      <c r="A278" s="99"/>
      <c r="B278" s="99"/>
      <c r="C278" s="60" t="s">
        <v>10</v>
      </c>
      <c r="D278" s="197">
        <f>D301</f>
        <v>4864544</v>
      </c>
    </row>
    <row r="279" spans="1:4" ht="15">
      <c r="A279" s="99"/>
      <c r="B279" s="99"/>
      <c r="C279" s="60" t="s">
        <v>9</v>
      </c>
      <c r="D279" s="51">
        <f>D284+D288+D292+D296+D299</f>
        <v>3394222</v>
      </c>
    </row>
    <row r="280" spans="1:4" ht="15">
      <c r="A280" s="99"/>
      <c r="B280" s="99"/>
      <c r="C280" s="86" t="s">
        <v>11</v>
      </c>
      <c r="D280" s="211">
        <f>D289+D293+D300+D285</f>
        <v>79000</v>
      </c>
    </row>
    <row r="281" spans="1:4" ht="12.75" customHeight="1">
      <c r="A281" s="99"/>
      <c r="B281" s="99"/>
      <c r="C281" s="83" t="s">
        <v>218</v>
      </c>
      <c r="D281" s="57"/>
    </row>
    <row r="282" spans="1:4" ht="15">
      <c r="A282" s="99"/>
      <c r="B282" s="99"/>
      <c r="C282" s="134" t="s">
        <v>154</v>
      </c>
      <c r="D282" s="49">
        <f>SUM(D283:D285)</f>
        <v>1496332</v>
      </c>
    </row>
    <row r="283" spans="1:4" ht="14.25" customHeight="1">
      <c r="A283" s="99"/>
      <c r="B283" s="99"/>
      <c r="C283" s="54" t="s">
        <v>7</v>
      </c>
      <c r="D283" s="51">
        <v>818734</v>
      </c>
    </row>
    <row r="284" spans="1:4" ht="13.5" customHeight="1">
      <c r="A284" s="99"/>
      <c r="B284" s="99"/>
      <c r="C284" s="86" t="s">
        <v>9</v>
      </c>
      <c r="D284" s="87">
        <v>667598</v>
      </c>
    </row>
    <row r="285" spans="1:4" ht="13.5" customHeight="1">
      <c r="A285" s="99"/>
      <c r="B285" s="99"/>
      <c r="C285" s="210" t="s">
        <v>174</v>
      </c>
      <c r="D285" s="199">
        <v>10000</v>
      </c>
    </row>
    <row r="286" spans="1:4" ht="14.25" customHeight="1">
      <c r="A286" s="99"/>
      <c r="B286" s="99"/>
      <c r="C286" s="134" t="s">
        <v>155</v>
      </c>
      <c r="D286" s="49">
        <f>SUM(D287:D289)</f>
        <v>898992</v>
      </c>
    </row>
    <row r="287" spans="1:4" ht="13.5" customHeight="1">
      <c r="A287" s="99"/>
      <c r="B287" s="99"/>
      <c r="C287" s="54" t="s">
        <v>7</v>
      </c>
      <c r="D287" s="51">
        <v>554692</v>
      </c>
    </row>
    <row r="288" spans="1:4" ht="14.25" customHeight="1">
      <c r="A288" s="99"/>
      <c r="B288" s="99"/>
      <c r="C288" s="60" t="s">
        <v>9</v>
      </c>
      <c r="D288" s="51">
        <v>314300</v>
      </c>
    </row>
    <row r="289" spans="1:4" ht="13.5" customHeight="1">
      <c r="A289" s="99"/>
      <c r="B289" s="99"/>
      <c r="C289" s="56" t="s">
        <v>174</v>
      </c>
      <c r="D289" s="57">
        <v>30000</v>
      </c>
    </row>
    <row r="290" spans="1:4" ht="14.25" customHeight="1">
      <c r="A290" s="99"/>
      <c r="B290" s="99"/>
      <c r="C290" s="134" t="s">
        <v>156</v>
      </c>
      <c r="D290" s="49">
        <f>SUM(D291:D293)</f>
        <v>894200</v>
      </c>
    </row>
    <row r="291" spans="1:4" ht="14.25" customHeight="1">
      <c r="A291" s="99"/>
      <c r="B291" s="99"/>
      <c r="C291" s="54" t="s">
        <v>7</v>
      </c>
      <c r="D291" s="51">
        <v>670326</v>
      </c>
    </row>
    <row r="292" spans="1:4" ht="14.25" customHeight="1">
      <c r="A292" s="99"/>
      <c r="B292" s="99"/>
      <c r="C292" s="86" t="s">
        <v>9</v>
      </c>
      <c r="D292" s="87">
        <v>193874</v>
      </c>
    </row>
    <row r="293" spans="1:4" ht="14.25" customHeight="1">
      <c r="A293" s="99"/>
      <c r="B293" s="99"/>
      <c r="C293" s="210" t="s">
        <v>174</v>
      </c>
      <c r="D293" s="199">
        <v>30000</v>
      </c>
    </row>
    <row r="294" spans="1:4" ht="13.5" customHeight="1">
      <c r="A294" s="99"/>
      <c r="B294" s="99"/>
      <c r="C294" s="134" t="s">
        <v>157</v>
      </c>
      <c r="D294" s="49">
        <f>SUM(D295:D296)</f>
        <v>3753166</v>
      </c>
    </row>
    <row r="295" spans="1:4" ht="14.25" customHeight="1">
      <c r="A295" s="99"/>
      <c r="B295" s="99"/>
      <c r="C295" s="54" t="s">
        <v>7</v>
      </c>
      <c r="D295" s="51">
        <v>2567725</v>
      </c>
    </row>
    <row r="296" spans="1:4" ht="13.5" customHeight="1">
      <c r="A296" s="99"/>
      <c r="B296" s="99"/>
      <c r="C296" s="56" t="s">
        <v>9</v>
      </c>
      <c r="D296" s="57">
        <v>1185441</v>
      </c>
    </row>
    <row r="297" spans="1:4" ht="14.25" customHeight="1">
      <c r="A297" s="99"/>
      <c r="B297" s="99"/>
      <c r="C297" s="73" t="s">
        <v>158</v>
      </c>
      <c r="D297" s="49">
        <f>SUM(D298:D300)</f>
        <v>3186344</v>
      </c>
    </row>
    <row r="298" spans="1:4" ht="14.25" customHeight="1">
      <c r="A298" s="99"/>
      <c r="B298" s="99"/>
      <c r="C298" s="54" t="s">
        <v>7</v>
      </c>
      <c r="D298" s="51">
        <v>2144335</v>
      </c>
    </row>
    <row r="299" spans="1:4" ht="14.25" customHeight="1">
      <c r="A299" s="99"/>
      <c r="B299" s="99"/>
      <c r="C299" s="86" t="s">
        <v>9</v>
      </c>
      <c r="D299" s="87">
        <v>1033009</v>
      </c>
    </row>
    <row r="300" spans="1:4" ht="14.25" customHeight="1">
      <c r="A300" s="99"/>
      <c r="B300" s="99"/>
      <c r="C300" s="210" t="s">
        <v>174</v>
      </c>
      <c r="D300" s="199">
        <v>9000</v>
      </c>
    </row>
    <row r="301" spans="1:5" ht="14.25" customHeight="1">
      <c r="A301" s="99"/>
      <c r="B301" s="99"/>
      <c r="C301" s="73" t="s">
        <v>159</v>
      </c>
      <c r="D301" s="49">
        <f>SUM(D302:D307)</f>
        <v>4864544</v>
      </c>
      <c r="E301" s="8"/>
    </row>
    <row r="302" spans="1:4" ht="15">
      <c r="A302" s="99"/>
      <c r="B302" s="99"/>
      <c r="C302" s="135" t="s">
        <v>102</v>
      </c>
      <c r="D302" s="51">
        <v>382464</v>
      </c>
    </row>
    <row r="303" spans="1:4" ht="15">
      <c r="A303" s="99"/>
      <c r="B303" s="99"/>
      <c r="C303" s="135" t="s">
        <v>103</v>
      </c>
      <c r="D303" s="51">
        <v>1545792</v>
      </c>
    </row>
    <row r="304" spans="1:4" ht="15">
      <c r="A304" s="99"/>
      <c r="B304" s="99"/>
      <c r="C304" s="135" t="s">
        <v>160</v>
      </c>
      <c r="D304" s="136">
        <v>812736</v>
      </c>
    </row>
    <row r="305" spans="1:4" ht="13.5" customHeight="1">
      <c r="A305" s="99"/>
      <c r="B305" s="99"/>
      <c r="C305" s="135" t="s">
        <v>207</v>
      </c>
      <c r="D305" s="51">
        <v>207168</v>
      </c>
    </row>
    <row r="306" spans="1:4" ht="15">
      <c r="A306" s="99"/>
      <c r="B306" s="99"/>
      <c r="C306" s="135" t="s">
        <v>104</v>
      </c>
      <c r="D306" s="197">
        <f>637440+20000</f>
        <v>657440</v>
      </c>
    </row>
    <row r="307" spans="1:4" ht="15">
      <c r="A307" s="99"/>
      <c r="B307" s="109"/>
      <c r="C307" s="137" t="s">
        <v>105</v>
      </c>
      <c r="D307" s="57">
        <v>1258944</v>
      </c>
    </row>
    <row r="308" spans="1:4" ht="15">
      <c r="A308" s="99"/>
      <c r="B308" s="99">
        <v>85203</v>
      </c>
      <c r="C308" s="178" t="s">
        <v>230</v>
      </c>
      <c r="D308" s="69">
        <v>306000</v>
      </c>
    </row>
    <row r="309" spans="1:4" ht="15">
      <c r="A309" s="99"/>
      <c r="B309" s="109"/>
      <c r="C309" s="115" t="s">
        <v>213</v>
      </c>
      <c r="D309" s="57"/>
    </row>
    <row r="310" spans="1:4" ht="13.5" customHeight="1">
      <c r="A310" s="99"/>
      <c r="B310" s="111">
        <v>85204</v>
      </c>
      <c r="C310" s="104" t="s">
        <v>85</v>
      </c>
      <c r="D310" s="49">
        <f>D312</f>
        <v>3887407</v>
      </c>
    </row>
    <row r="311" spans="1:4" ht="15">
      <c r="A311" s="99"/>
      <c r="B311" s="99"/>
      <c r="C311" s="50" t="s">
        <v>5</v>
      </c>
      <c r="D311" s="51"/>
    </row>
    <row r="312" spans="1:4" ht="15">
      <c r="A312" s="99"/>
      <c r="B312" s="99"/>
      <c r="C312" s="50" t="s">
        <v>8</v>
      </c>
      <c r="D312" s="51">
        <f>SUM(D313:D315)</f>
        <v>3887407</v>
      </c>
    </row>
    <row r="313" spans="1:5" ht="14.25" customHeight="1">
      <c r="A313" s="99"/>
      <c r="B313" s="99"/>
      <c r="C313" s="54" t="s">
        <v>7</v>
      </c>
      <c r="D313" s="51">
        <f>204438-17068</f>
        <v>187370</v>
      </c>
      <c r="E313" s="11"/>
    </row>
    <row r="314" spans="1:4" ht="12.75" customHeight="1">
      <c r="A314" s="99"/>
      <c r="B314" s="99"/>
      <c r="C314" s="54" t="s">
        <v>10</v>
      </c>
      <c r="D314" s="51">
        <v>182000</v>
      </c>
    </row>
    <row r="315" spans="1:4" ht="15">
      <c r="A315" s="99"/>
      <c r="B315" s="109"/>
      <c r="C315" s="56" t="s">
        <v>9</v>
      </c>
      <c r="D315" s="57">
        <f>3534037-16000</f>
        <v>3518037</v>
      </c>
    </row>
    <row r="316" spans="1:4" ht="13.5" customHeight="1">
      <c r="A316" s="99"/>
      <c r="B316" s="111">
        <v>85218</v>
      </c>
      <c r="C316" s="104" t="s">
        <v>86</v>
      </c>
      <c r="D316" s="49">
        <f>D318</f>
        <v>533862</v>
      </c>
    </row>
    <row r="317" spans="1:4" ht="15">
      <c r="A317" s="99"/>
      <c r="B317" s="99"/>
      <c r="C317" s="50" t="s">
        <v>5</v>
      </c>
      <c r="D317" s="51"/>
    </row>
    <row r="318" spans="1:4" ht="15">
      <c r="A318" s="99"/>
      <c r="B318" s="99"/>
      <c r="C318" s="75" t="s">
        <v>8</v>
      </c>
      <c r="D318" s="51">
        <v>533862</v>
      </c>
    </row>
    <row r="319" spans="1:4" ht="14.25" customHeight="1">
      <c r="A319" s="99"/>
      <c r="B319" s="99"/>
      <c r="C319" s="54" t="s">
        <v>7</v>
      </c>
      <c r="D319" s="51">
        <f>455101+16100</f>
        <v>471201</v>
      </c>
    </row>
    <row r="320" spans="1:4" ht="15">
      <c r="A320" s="109"/>
      <c r="B320" s="109"/>
      <c r="C320" s="56" t="s">
        <v>9</v>
      </c>
      <c r="D320" s="57">
        <f>D318-D319</f>
        <v>62661</v>
      </c>
    </row>
    <row r="321" spans="1:4" ht="15">
      <c r="A321" s="99"/>
      <c r="B321" s="111">
        <v>85226</v>
      </c>
      <c r="C321" s="104" t="s">
        <v>184</v>
      </c>
      <c r="D321" s="49">
        <v>33000</v>
      </c>
    </row>
    <row r="322" spans="1:4" ht="15">
      <c r="A322" s="99"/>
      <c r="B322" s="99"/>
      <c r="C322" s="126" t="s">
        <v>213</v>
      </c>
      <c r="D322" s="51"/>
    </row>
    <row r="323" spans="1:4" ht="15">
      <c r="A323" s="99"/>
      <c r="B323" s="100">
        <v>85233</v>
      </c>
      <c r="C323" s="138" t="s">
        <v>128</v>
      </c>
      <c r="D323" s="69">
        <f>SUM(D326:D327)</f>
        <v>5992</v>
      </c>
    </row>
    <row r="324" spans="1:4" ht="15">
      <c r="A324" s="99"/>
      <c r="B324" s="99"/>
      <c r="C324" s="126" t="s">
        <v>111</v>
      </c>
      <c r="D324" s="51"/>
    </row>
    <row r="325" spans="1:4" ht="14.25" customHeight="1">
      <c r="A325" s="99"/>
      <c r="B325" s="99"/>
      <c r="C325" s="126" t="s">
        <v>218</v>
      </c>
      <c r="D325" s="51"/>
    </row>
    <row r="326" spans="1:4" ht="15">
      <c r="A326" s="99"/>
      <c r="B326" s="99"/>
      <c r="C326" s="126" t="s">
        <v>106</v>
      </c>
      <c r="D326" s="51">
        <v>2992</v>
      </c>
    </row>
    <row r="327" spans="1:4" ht="15">
      <c r="A327" s="99"/>
      <c r="B327" s="109"/>
      <c r="C327" s="115" t="s">
        <v>222</v>
      </c>
      <c r="D327" s="57">
        <v>3000</v>
      </c>
    </row>
    <row r="328" spans="1:4" ht="15">
      <c r="A328" s="99"/>
      <c r="B328" s="111">
        <v>85295</v>
      </c>
      <c r="C328" s="104" t="s">
        <v>28</v>
      </c>
      <c r="D328" s="49">
        <f>D331+D332</f>
        <v>53730</v>
      </c>
    </row>
    <row r="329" spans="1:4" ht="15">
      <c r="A329" s="99"/>
      <c r="B329" s="99"/>
      <c r="C329" s="50" t="s">
        <v>5</v>
      </c>
      <c r="D329" s="51"/>
    </row>
    <row r="330" spans="1:4" ht="15">
      <c r="A330" s="99"/>
      <c r="B330" s="99"/>
      <c r="C330" s="75" t="s">
        <v>8</v>
      </c>
      <c r="D330" s="51">
        <f>SUM(D331:D332)</f>
        <v>53730</v>
      </c>
    </row>
    <row r="331" spans="1:4" ht="12.75" customHeight="1">
      <c r="A331" s="99"/>
      <c r="B331" s="99"/>
      <c r="C331" s="54" t="s">
        <v>10</v>
      </c>
      <c r="D331" s="51">
        <f>SUM(D335:D336)</f>
        <v>43000</v>
      </c>
    </row>
    <row r="332" spans="1:4" ht="15">
      <c r="A332" s="99"/>
      <c r="B332" s="99"/>
      <c r="C332" s="60" t="s">
        <v>9</v>
      </c>
      <c r="D332" s="51">
        <f>D334+D337+D338</f>
        <v>10730</v>
      </c>
    </row>
    <row r="333" spans="1:4" ht="14.25" customHeight="1">
      <c r="A333" s="99"/>
      <c r="B333" s="99"/>
      <c r="C333" s="61" t="s">
        <v>218</v>
      </c>
      <c r="D333" s="51"/>
    </row>
    <row r="334" spans="1:4" ht="15">
      <c r="A334" s="99"/>
      <c r="B334" s="99"/>
      <c r="C334" s="61" t="s">
        <v>152</v>
      </c>
      <c r="D334" s="51">
        <v>4000</v>
      </c>
    </row>
    <row r="335" spans="1:4" ht="15">
      <c r="A335" s="99"/>
      <c r="B335" s="99"/>
      <c r="C335" s="61" t="s">
        <v>165</v>
      </c>
      <c r="D335" s="51">
        <v>33000</v>
      </c>
    </row>
    <row r="336" spans="1:4" ht="15">
      <c r="A336" s="99"/>
      <c r="B336" s="99"/>
      <c r="C336" s="61" t="s">
        <v>166</v>
      </c>
      <c r="D336" s="51">
        <v>10000</v>
      </c>
    </row>
    <row r="337" spans="1:4" ht="15">
      <c r="A337" s="99"/>
      <c r="B337" s="99"/>
      <c r="C337" s="126" t="s">
        <v>167</v>
      </c>
      <c r="D337" s="51">
        <v>3624</v>
      </c>
    </row>
    <row r="338" spans="1:4" ht="15">
      <c r="A338" s="99"/>
      <c r="B338" s="99"/>
      <c r="C338" s="139" t="s">
        <v>219</v>
      </c>
      <c r="D338" s="87">
        <v>3106</v>
      </c>
    </row>
    <row r="339" spans="1:4" ht="16.5" customHeight="1">
      <c r="A339" s="98">
        <v>853</v>
      </c>
      <c r="B339" s="98"/>
      <c r="C339" s="140" t="s">
        <v>176</v>
      </c>
      <c r="D339" s="48">
        <f>D340+D342+D347+D352</f>
        <v>1695190</v>
      </c>
    </row>
    <row r="340" spans="1:4" ht="30" customHeight="1">
      <c r="A340" s="16"/>
      <c r="B340" s="207">
        <v>85311</v>
      </c>
      <c r="C340" s="208" t="s">
        <v>201</v>
      </c>
      <c r="D340" s="209">
        <v>47000</v>
      </c>
    </row>
    <row r="341" spans="1:4" ht="16.5" customHeight="1">
      <c r="A341" s="16"/>
      <c r="B341" s="205"/>
      <c r="C341" s="201" t="s">
        <v>245</v>
      </c>
      <c r="D341" s="206"/>
    </row>
    <row r="342" spans="1:4" ht="15" customHeight="1">
      <c r="A342" s="16"/>
      <c r="B342" s="111">
        <v>85321</v>
      </c>
      <c r="C342" s="104" t="s">
        <v>170</v>
      </c>
      <c r="D342" s="49">
        <f>D344</f>
        <v>126421</v>
      </c>
    </row>
    <row r="343" spans="1:4" ht="13.5" customHeight="1">
      <c r="A343" s="16"/>
      <c r="B343" s="99"/>
      <c r="C343" s="50" t="s">
        <v>5</v>
      </c>
      <c r="D343" s="51"/>
    </row>
    <row r="344" spans="1:4" ht="14.25" customHeight="1">
      <c r="A344" s="16"/>
      <c r="B344" s="99"/>
      <c r="C344" s="75" t="s">
        <v>8</v>
      </c>
      <c r="D344" s="51">
        <f>SUM(D345:D346)</f>
        <v>126421</v>
      </c>
    </row>
    <row r="345" spans="1:4" ht="15" customHeight="1">
      <c r="A345" s="16"/>
      <c r="B345" s="99"/>
      <c r="C345" s="54" t="s">
        <v>7</v>
      </c>
      <c r="D345" s="51">
        <v>101140</v>
      </c>
    </row>
    <row r="346" spans="1:4" ht="13.5" customHeight="1">
      <c r="A346" s="16"/>
      <c r="B346" s="109"/>
      <c r="C346" s="56" t="s">
        <v>9</v>
      </c>
      <c r="D346" s="57">
        <v>25281</v>
      </c>
    </row>
    <row r="347" spans="1:4" ht="15">
      <c r="A347" s="99"/>
      <c r="B347" s="111">
        <v>85333</v>
      </c>
      <c r="C347" s="104" t="s">
        <v>87</v>
      </c>
      <c r="D347" s="49">
        <f>D349</f>
        <v>1431143</v>
      </c>
    </row>
    <row r="348" spans="1:4" ht="15">
      <c r="A348" s="99"/>
      <c r="B348" s="99"/>
      <c r="C348" s="50" t="s">
        <v>5</v>
      </c>
      <c r="D348" s="51"/>
    </row>
    <row r="349" spans="1:5" ht="15">
      <c r="A349" s="99"/>
      <c r="B349" s="99"/>
      <c r="C349" s="75" t="s">
        <v>8</v>
      </c>
      <c r="D349" s="51">
        <f>SUM(D350:D351)</f>
        <v>1431143</v>
      </c>
      <c r="E349" s="8"/>
    </row>
    <row r="350" spans="1:4" ht="13.5" customHeight="1">
      <c r="A350" s="99"/>
      <c r="B350" s="99"/>
      <c r="C350" s="54" t="s">
        <v>7</v>
      </c>
      <c r="D350" s="51">
        <v>1221598</v>
      </c>
    </row>
    <row r="351" spans="1:4" ht="15">
      <c r="A351" s="99"/>
      <c r="B351" s="109"/>
      <c r="C351" s="56" t="s">
        <v>9</v>
      </c>
      <c r="D351" s="57">
        <v>209545</v>
      </c>
    </row>
    <row r="352" spans="1:4" ht="15">
      <c r="A352" s="99"/>
      <c r="B352" s="100">
        <v>85395</v>
      </c>
      <c r="C352" s="113" t="s">
        <v>28</v>
      </c>
      <c r="D352" s="69">
        <f>D354</f>
        <v>90626</v>
      </c>
    </row>
    <row r="353" spans="1:4" ht="15">
      <c r="A353" s="99"/>
      <c r="B353" s="99"/>
      <c r="C353" s="50" t="s">
        <v>5</v>
      </c>
      <c r="D353" s="51"/>
    </row>
    <row r="354" spans="1:4" ht="15">
      <c r="A354" s="99"/>
      <c r="B354" s="99"/>
      <c r="C354" s="75" t="s">
        <v>8</v>
      </c>
      <c r="D354" s="51">
        <f>SUM(D355:D356)</f>
        <v>90626</v>
      </c>
    </row>
    <row r="355" spans="1:4" ht="15.75" customHeight="1">
      <c r="A355" s="99"/>
      <c r="B355" s="99"/>
      <c r="C355" s="54" t="s">
        <v>7</v>
      </c>
      <c r="D355" s="51">
        <v>15089</v>
      </c>
    </row>
    <row r="356" spans="1:4" ht="15">
      <c r="A356" s="109"/>
      <c r="B356" s="109"/>
      <c r="C356" s="56" t="s">
        <v>9</v>
      </c>
      <c r="D356" s="57">
        <v>75537</v>
      </c>
    </row>
    <row r="357" spans="1:5" ht="19.5" customHeight="1">
      <c r="A357" s="98">
        <v>854</v>
      </c>
      <c r="B357" s="98"/>
      <c r="C357" s="64" t="s">
        <v>29</v>
      </c>
      <c r="D357" s="48">
        <f>D358+D370+D382+D389+D427+D442+D446+D448+D365+D405</f>
        <v>6761997</v>
      </c>
      <c r="E357" s="8"/>
    </row>
    <row r="358" spans="1:5" ht="15" customHeight="1">
      <c r="A358" s="99"/>
      <c r="B358" s="100">
        <v>85403</v>
      </c>
      <c r="C358" s="65" t="s">
        <v>132</v>
      </c>
      <c r="D358" s="49">
        <f>D360</f>
        <v>2346711</v>
      </c>
      <c r="E358" s="8"/>
    </row>
    <row r="359" spans="1:4" ht="15">
      <c r="A359" s="99"/>
      <c r="B359" s="99"/>
      <c r="C359" s="50" t="s">
        <v>5</v>
      </c>
      <c r="D359" s="51"/>
    </row>
    <row r="360" spans="1:4" ht="15">
      <c r="A360" s="99"/>
      <c r="B360" s="99"/>
      <c r="C360" s="50" t="s">
        <v>8</v>
      </c>
      <c r="D360" s="51">
        <f>SUM(D361:D362)</f>
        <v>2346711</v>
      </c>
    </row>
    <row r="361" spans="1:4" ht="12.75" customHeight="1">
      <c r="A361" s="99"/>
      <c r="B361" s="99"/>
      <c r="C361" s="54" t="s">
        <v>7</v>
      </c>
      <c r="D361" s="51">
        <v>1897231</v>
      </c>
    </row>
    <row r="362" spans="1:4" ht="15">
      <c r="A362" s="99"/>
      <c r="B362" s="99"/>
      <c r="C362" s="60" t="s">
        <v>9</v>
      </c>
      <c r="D362" s="51">
        <v>449480</v>
      </c>
    </row>
    <row r="363" spans="1:4" ht="14.25" customHeight="1">
      <c r="A363" s="99"/>
      <c r="B363" s="99"/>
      <c r="C363" s="61" t="s">
        <v>14</v>
      </c>
      <c r="D363" s="51"/>
    </row>
    <row r="364" spans="1:4" ht="13.5" customHeight="1">
      <c r="A364" s="99"/>
      <c r="B364" s="109"/>
      <c r="C364" s="115" t="s">
        <v>163</v>
      </c>
      <c r="D364" s="57"/>
    </row>
    <row r="365" spans="1:5" ht="13.5" customHeight="1">
      <c r="A365" s="99"/>
      <c r="B365" s="100">
        <v>85404</v>
      </c>
      <c r="C365" s="138" t="s">
        <v>194</v>
      </c>
      <c r="D365" s="69">
        <f>SUM(D368:D369)</f>
        <v>86572</v>
      </c>
      <c r="E365" s="8"/>
    </row>
    <row r="366" spans="1:4" ht="12.75" customHeight="1">
      <c r="A366" s="99"/>
      <c r="B366" s="99"/>
      <c r="C366" s="50" t="s">
        <v>213</v>
      </c>
      <c r="D366" s="51"/>
    </row>
    <row r="367" spans="1:4" ht="15.75" customHeight="1">
      <c r="A367" s="99"/>
      <c r="B367" s="99"/>
      <c r="C367" s="131" t="s">
        <v>218</v>
      </c>
      <c r="D367" s="132"/>
    </row>
    <row r="368" spans="1:4" ht="13.5" customHeight="1">
      <c r="A368" s="99"/>
      <c r="B368" s="99"/>
      <c r="C368" s="104" t="s">
        <v>181</v>
      </c>
      <c r="D368" s="49">
        <v>30228</v>
      </c>
    </row>
    <row r="369" spans="1:4" ht="12.75" customHeight="1">
      <c r="A369" s="99"/>
      <c r="B369" s="109"/>
      <c r="C369" s="115" t="s">
        <v>180</v>
      </c>
      <c r="D369" s="57">
        <v>56344</v>
      </c>
    </row>
    <row r="370" spans="1:5" ht="15">
      <c r="A370" s="99"/>
      <c r="B370" s="111">
        <v>85406</v>
      </c>
      <c r="C370" s="65" t="s">
        <v>30</v>
      </c>
      <c r="D370" s="49">
        <f>D372</f>
        <v>993991</v>
      </c>
      <c r="E370" s="8"/>
    </row>
    <row r="371" spans="1:4" ht="15">
      <c r="A371" s="99"/>
      <c r="B371" s="99"/>
      <c r="C371" s="50" t="s">
        <v>5</v>
      </c>
      <c r="D371" s="51"/>
    </row>
    <row r="372" spans="1:4" ht="15">
      <c r="A372" s="109"/>
      <c r="B372" s="109"/>
      <c r="C372" s="37" t="s">
        <v>8</v>
      </c>
      <c r="D372" s="57">
        <f>D373+D374</f>
        <v>993991</v>
      </c>
    </row>
    <row r="373" spans="1:4" ht="13.5" customHeight="1">
      <c r="A373" s="99"/>
      <c r="B373" s="99"/>
      <c r="C373" s="193" t="s">
        <v>7</v>
      </c>
      <c r="D373" s="49">
        <f>D377+D380</f>
        <v>893892</v>
      </c>
    </row>
    <row r="374" spans="1:4" ht="15">
      <c r="A374" s="99"/>
      <c r="B374" s="99"/>
      <c r="C374" s="60" t="s">
        <v>9</v>
      </c>
      <c r="D374" s="51">
        <f>D378+D381</f>
        <v>100099</v>
      </c>
    </row>
    <row r="375" spans="1:4" ht="14.25" customHeight="1">
      <c r="A375" s="99"/>
      <c r="B375" s="99"/>
      <c r="C375" s="83" t="s">
        <v>218</v>
      </c>
      <c r="D375" s="57"/>
    </row>
    <row r="376" spans="1:4" ht="15">
      <c r="A376" s="99"/>
      <c r="B376" s="99"/>
      <c r="C376" s="104" t="s">
        <v>18</v>
      </c>
      <c r="D376" s="49">
        <f>SUM(D377:D378)</f>
        <v>638694</v>
      </c>
    </row>
    <row r="377" spans="1:4" ht="14.25" customHeight="1">
      <c r="A377" s="99"/>
      <c r="B377" s="99"/>
      <c r="C377" s="54" t="s">
        <v>7</v>
      </c>
      <c r="D377" s="51">
        <v>572424</v>
      </c>
    </row>
    <row r="378" spans="1:4" ht="14.25" customHeight="1">
      <c r="A378" s="99"/>
      <c r="B378" s="99"/>
      <c r="C378" s="56" t="s">
        <v>9</v>
      </c>
      <c r="D378" s="57">
        <v>66270</v>
      </c>
    </row>
    <row r="379" spans="1:4" ht="15" customHeight="1">
      <c r="A379" s="99"/>
      <c r="B379" s="99"/>
      <c r="C379" s="104" t="s">
        <v>19</v>
      </c>
      <c r="D379" s="49">
        <f>SUM(D380:D381)</f>
        <v>355297</v>
      </c>
    </row>
    <row r="380" spans="1:4" ht="14.25" customHeight="1">
      <c r="A380" s="99"/>
      <c r="B380" s="99"/>
      <c r="C380" s="54" t="s">
        <v>7</v>
      </c>
      <c r="D380" s="51">
        <v>321468</v>
      </c>
    </row>
    <row r="381" spans="1:4" ht="14.25" customHeight="1">
      <c r="A381" s="99"/>
      <c r="B381" s="109"/>
      <c r="C381" s="56" t="s">
        <v>9</v>
      </c>
      <c r="D381" s="57">
        <v>33829</v>
      </c>
    </row>
    <row r="382" spans="1:5" ht="15">
      <c r="A382" s="99"/>
      <c r="B382" s="111">
        <v>85407</v>
      </c>
      <c r="C382" s="65" t="s">
        <v>31</v>
      </c>
      <c r="D382" s="49">
        <f>D384</f>
        <v>247032</v>
      </c>
      <c r="E382" s="8"/>
    </row>
    <row r="383" spans="1:4" ht="13.5" customHeight="1">
      <c r="A383" s="99"/>
      <c r="B383" s="99"/>
      <c r="C383" s="50" t="s">
        <v>5</v>
      </c>
      <c r="D383" s="51"/>
    </row>
    <row r="384" spans="1:4" ht="15">
      <c r="A384" s="99"/>
      <c r="B384" s="99"/>
      <c r="C384" s="50" t="s">
        <v>8</v>
      </c>
      <c r="D384" s="51">
        <f>D385+D386</f>
        <v>247032</v>
      </c>
    </row>
    <row r="385" spans="1:4" ht="12.75" customHeight="1">
      <c r="A385" s="99"/>
      <c r="B385" s="99"/>
      <c r="C385" s="54" t="s">
        <v>7</v>
      </c>
      <c r="D385" s="51">
        <v>196461</v>
      </c>
    </row>
    <row r="386" spans="1:4" ht="15">
      <c r="A386" s="99"/>
      <c r="B386" s="99"/>
      <c r="C386" s="60" t="s">
        <v>9</v>
      </c>
      <c r="D386" s="51">
        <v>50571</v>
      </c>
    </row>
    <row r="387" spans="1:4" ht="13.5" customHeight="1">
      <c r="A387" s="99"/>
      <c r="B387" s="99"/>
      <c r="C387" s="145" t="s">
        <v>14</v>
      </c>
      <c r="D387" s="51"/>
    </row>
    <row r="388" spans="1:4" ht="12.75" customHeight="1">
      <c r="A388" s="99"/>
      <c r="B388" s="109"/>
      <c r="C388" s="37" t="s">
        <v>15</v>
      </c>
      <c r="D388" s="57"/>
    </row>
    <row r="389" spans="1:5" ht="12.75" customHeight="1">
      <c r="A389" s="99"/>
      <c r="B389" s="111">
        <v>85410</v>
      </c>
      <c r="C389" s="65" t="s">
        <v>32</v>
      </c>
      <c r="D389" s="49">
        <f>D391</f>
        <v>587306</v>
      </c>
      <c r="E389" s="8"/>
    </row>
    <row r="390" spans="1:4" ht="15">
      <c r="A390" s="99"/>
      <c r="B390" s="99"/>
      <c r="C390" s="50" t="s">
        <v>5</v>
      </c>
      <c r="D390" s="51"/>
    </row>
    <row r="391" spans="1:4" ht="15">
      <c r="A391" s="99"/>
      <c r="B391" s="99"/>
      <c r="C391" s="50" t="s">
        <v>8</v>
      </c>
      <c r="D391" s="51">
        <f>D393+D396+D399</f>
        <v>587306</v>
      </c>
    </row>
    <row r="392" spans="1:4" ht="15" customHeight="1">
      <c r="A392" s="99"/>
      <c r="B392" s="99"/>
      <c r="C392" s="54" t="s">
        <v>7</v>
      </c>
      <c r="D392" s="51">
        <f>D397+D400</f>
        <v>359636</v>
      </c>
    </row>
    <row r="393" spans="1:4" ht="15">
      <c r="A393" s="99"/>
      <c r="B393" s="99"/>
      <c r="C393" s="60" t="s">
        <v>10</v>
      </c>
      <c r="D393" s="51">
        <f>D402</f>
        <v>136520</v>
      </c>
    </row>
    <row r="394" spans="1:4" ht="15">
      <c r="A394" s="99"/>
      <c r="B394" s="99"/>
      <c r="C394" s="60" t="s">
        <v>9</v>
      </c>
      <c r="D394" s="51">
        <f>D398+D401</f>
        <v>91150</v>
      </c>
    </row>
    <row r="395" spans="1:4" ht="12.75" customHeight="1">
      <c r="A395" s="99"/>
      <c r="B395" s="99"/>
      <c r="C395" s="83" t="s">
        <v>218</v>
      </c>
      <c r="D395" s="57"/>
    </row>
    <row r="396" spans="1:4" ht="13.5" customHeight="1">
      <c r="A396" s="99"/>
      <c r="B396" s="99"/>
      <c r="C396" s="104" t="s">
        <v>192</v>
      </c>
      <c r="D396" s="49">
        <f>SUM(D397:D398)</f>
        <v>152176</v>
      </c>
    </row>
    <row r="397" spans="1:4" ht="15" customHeight="1">
      <c r="A397" s="99"/>
      <c r="B397" s="99"/>
      <c r="C397" s="54" t="s">
        <v>7</v>
      </c>
      <c r="D397" s="51">
        <v>119007</v>
      </c>
    </row>
    <row r="398" spans="1:4" ht="15" customHeight="1">
      <c r="A398" s="99"/>
      <c r="B398" s="99"/>
      <c r="C398" s="56" t="s">
        <v>9</v>
      </c>
      <c r="D398" s="57">
        <v>33169</v>
      </c>
    </row>
    <row r="399" spans="1:4" ht="14.25" customHeight="1">
      <c r="A399" s="99"/>
      <c r="B399" s="99"/>
      <c r="C399" s="104" t="s">
        <v>139</v>
      </c>
      <c r="D399" s="49">
        <f>SUM(D400:D401)</f>
        <v>298610</v>
      </c>
    </row>
    <row r="400" spans="1:4" ht="14.25" customHeight="1">
      <c r="A400" s="99"/>
      <c r="B400" s="99"/>
      <c r="C400" s="54" t="s">
        <v>7</v>
      </c>
      <c r="D400" s="51">
        <v>240629</v>
      </c>
    </row>
    <row r="401" spans="1:4" ht="15" customHeight="1">
      <c r="A401" s="99"/>
      <c r="B401" s="99"/>
      <c r="C401" s="56" t="s">
        <v>9</v>
      </c>
      <c r="D401" s="57">
        <v>57981</v>
      </c>
    </row>
    <row r="402" spans="1:4" ht="12.75" customHeight="1">
      <c r="A402" s="99"/>
      <c r="B402" s="99"/>
      <c r="C402" s="104" t="s">
        <v>137</v>
      </c>
      <c r="D402" s="49">
        <f>SUM(D403:D404)</f>
        <v>136520</v>
      </c>
    </row>
    <row r="403" spans="1:4" ht="15">
      <c r="A403" s="99"/>
      <c r="B403" s="99"/>
      <c r="C403" s="108" t="s">
        <v>16</v>
      </c>
      <c r="D403" s="51">
        <v>60616</v>
      </c>
    </row>
    <row r="404" spans="1:4" ht="15">
      <c r="A404" s="99"/>
      <c r="B404" s="109"/>
      <c r="C404" s="146" t="s">
        <v>17</v>
      </c>
      <c r="D404" s="57">
        <v>75904</v>
      </c>
    </row>
    <row r="405" spans="1:5" ht="13.5" customHeight="1">
      <c r="A405" s="99"/>
      <c r="B405" s="99">
        <v>85415</v>
      </c>
      <c r="C405" s="65" t="s">
        <v>195</v>
      </c>
      <c r="D405" s="49">
        <f>D407</f>
        <v>990144</v>
      </c>
      <c r="E405" s="8"/>
    </row>
    <row r="406" spans="1:4" ht="15">
      <c r="A406" s="99"/>
      <c r="B406" s="99"/>
      <c r="C406" s="65" t="s">
        <v>5</v>
      </c>
      <c r="D406" s="51"/>
    </row>
    <row r="407" spans="1:4" ht="15">
      <c r="A407" s="99"/>
      <c r="B407" s="99"/>
      <c r="C407" s="50" t="s">
        <v>8</v>
      </c>
      <c r="D407" s="49">
        <f>SUM(D408:D409)</f>
        <v>990144</v>
      </c>
    </row>
    <row r="408" spans="1:4" ht="14.25" customHeight="1">
      <c r="A408" s="99"/>
      <c r="B408" s="99"/>
      <c r="C408" s="54" t="s">
        <v>7</v>
      </c>
      <c r="D408" s="51">
        <v>12250</v>
      </c>
    </row>
    <row r="409" spans="1:4" ht="15">
      <c r="A409" s="99"/>
      <c r="B409" s="99"/>
      <c r="C409" s="56" t="s">
        <v>9</v>
      </c>
      <c r="D409" s="57">
        <f>959750+D411+D412+D413+D414+D415+D416+D417+D418+D419+D420+D421+D422+D423+D424+D425</f>
        <v>977894</v>
      </c>
    </row>
    <row r="410" spans="1:5" ht="13.5" customHeight="1">
      <c r="A410" s="99"/>
      <c r="B410" s="99"/>
      <c r="C410" s="65" t="s">
        <v>218</v>
      </c>
      <c r="D410" s="49"/>
      <c r="E410" s="8"/>
    </row>
    <row r="411" spans="1:5" ht="15">
      <c r="A411" s="99"/>
      <c r="B411" s="99"/>
      <c r="C411" s="50" t="s">
        <v>197</v>
      </c>
      <c r="D411" s="51">
        <v>1792</v>
      </c>
      <c r="E411" s="8">
        <f>SUM(D411:D425)</f>
        <v>18144</v>
      </c>
    </row>
    <row r="412" spans="1:4" ht="15">
      <c r="A412" s="99"/>
      <c r="B412" s="99"/>
      <c r="C412" s="50" t="s">
        <v>196</v>
      </c>
      <c r="D412" s="51">
        <v>1568</v>
      </c>
    </row>
    <row r="413" spans="1:4" ht="15">
      <c r="A413" s="99"/>
      <c r="B413" s="99"/>
      <c r="C413" s="50" t="s">
        <v>136</v>
      </c>
      <c r="D413" s="51">
        <v>896</v>
      </c>
    </row>
    <row r="414" spans="1:4" ht="15">
      <c r="A414" s="99"/>
      <c r="B414" s="99"/>
      <c r="C414" s="50" t="s">
        <v>198</v>
      </c>
      <c r="D414" s="51">
        <v>896</v>
      </c>
    </row>
    <row r="415" spans="1:4" ht="15">
      <c r="A415" s="99"/>
      <c r="B415" s="99"/>
      <c r="C415" s="50" t="s">
        <v>199</v>
      </c>
      <c r="D415" s="51">
        <v>896</v>
      </c>
    </row>
    <row r="416" spans="1:4" ht="15">
      <c r="A416" s="99"/>
      <c r="B416" s="99"/>
      <c r="C416" s="50" t="s">
        <v>142</v>
      </c>
      <c r="D416" s="51">
        <v>1568</v>
      </c>
    </row>
    <row r="417" spans="1:4" ht="15">
      <c r="A417" s="99"/>
      <c r="B417" s="99"/>
      <c r="C417" s="50" t="s">
        <v>143</v>
      </c>
      <c r="D417" s="51">
        <v>2240</v>
      </c>
    </row>
    <row r="418" spans="1:4" ht="15">
      <c r="A418" s="99"/>
      <c r="B418" s="99"/>
      <c r="C418" s="50" t="s">
        <v>139</v>
      </c>
      <c r="D418" s="51">
        <v>1344</v>
      </c>
    </row>
    <row r="419" spans="1:4" ht="15">
      <c r="A419" s="99"/>
      <c r="B419" s="99"/>
      <c r="C419" s="50" t="s">
        <v>138</v>
      </c>
      <c r="D419" s="51">
        <v>1568</v>
      </c>
    </row>
    <row r="420" spans="1:4" ht="15">
      <c r="A420" s="99"/>
      <c r="B420" s="99"/>
      <c r="C420" s="50" t="s">
        <v>145</v>
      </c>
      <c r="D420" s="51">
        <v>1344</v>
      </c>
    </row>
    <row r="421" spans="1:4" ht="15">
      <c r="A421" s="99"/>
      <c r="B421" s="99"/>
      <c r="C421" s="50" t="s">
        <v>148</v>
      </c>
      <c r="D421" s="51">
        <v>672</v>
      </c>
    </row>
    <row r="422" spans="1:4" ht="15">
      <c r="A422" s="99"/>
      <c r="B422" s="99"/>
      <c r="C422" s="50" t="s">
        <v>146</v>
      </c>
      <c r="D422" s="51">
        <v>672</v>
      </c>
    </row>
    <row r="423" spans="1:4" ht="15">
      <c r="A423" s="99"/>
      <c r="B423" s="99"/>
      <c r="C423" s="50" t="s">
        <v>147</v>
      </c>
      <c r="D423" s="51">
        <v>896</v>
      </c>
    </row>
    <row r="424" spans="1:4" ht="15">
      <c r="A424" s="99"/>
      <c r="B424" s="99"/>
      <c r="C424" s="50" t="s">
        <v>192</v>
      </c>
      <c r="D424" s="51">
        <v>1344</v>
      </c>
    </row>
    <row r="425" spans="1:4" ht="15">
      <c r="A425" s="99"/>
      <c r="B425" s="99"/>
      <c r="C425" s="50" t="s">
        <v>183</v>
      </c>
      <c r="D425" s="51">
        <v>448</v>
      </c>
    </row>
    <row r="426" spans="1:4" ht="13.5" customHeight="1">
      <c r="A426" s="109"/>
      <c r="B426" s="109"/>
      <c r="C426" s="37" t="s">
        <v>202</v>
      </c>
      <c r="D426" s="57">
        <v>972000</v>
      </c>
    </row>
    <row r="427" spans="1:5" ht="15">
      <c r="A427" s="99"/>
      <c r="B427" s="111">
        <v>85417</v>
      </c>
      <c r="C427" s="65" t="s">
        <v>133</v>
      </c>
      <c r="D427" s="49">
        <f>D429</f>
        <v>399846</v>
      </c>
      <c r="E427" s="8"/>
    </row>
    <row r="428" spans="1:4" ht="15">
      <c r="A428" s="99"/>
      <c r="B428" s="99"/>
      <c r="C428" s="50" t="s">
        <v>5</v>
      </c>
      <c r="D428" s="51"/>
    </row>
    <row r="429" spans="1:4" ht="15">
      <c r="A429" s="99"/>
      <c r="B429" s="99"/>
      <c r="C429" s="50" t="s">
        <v>8</v>
      </c>
      <c r="D429" s="51">
        <f>SUM(D430:D432)</f>
        <v>399846</v>
      </c>
    </row>
    <row r="430" spans="1:4" ht="14.25" customHeight="1">
      <c r="A430" s="99"/>
      <c r="B430" s="99"/>
      <c r="C430" s="54" t="s">
        <v>7</v>
      </c>
      <c r="D430" s="51">
        <f>D435+D438</f>
        <v>268074</v>
      </c>
    </row>
    <row r="431" spans="1:4" ht="15">
      <c r="A431" s="99"/>
      <c r="B431" s="99"/>
      <c r="C431" s="60" t="s">
        <v>9</v>
      </c>
      <c r="D431" s="51">
        <f>D436+D439</f>
        <v>12668</v>
      </c>
    </row>
    <row r="432" spans="1:4" ht="15">
      <c r="A432" s="99"/>
      <c r="B432" s="99"/>
      <c r="C432" s="60" t="s">
        <v>10</v>
      </c>
      <c r="D432" s="51">
        <f>D440</f>
        <v>119104</v>
      </c>
    </row>
    <row r="433" spans="1:4" ht="15.75" customHeight="1">
      <c r="A433" s="99"/>
      <c r="B433" s="99"/>
      <c r="C433" s="83" t="s">
        <v>218</v>
      </c>
      <c r="D433" s="57"/>
    </row>
    <row r="434" spans="1:4" ht="12.75" customHeight="1">
      <c r="A434" s="99"/>
      <c r="B434" s="99"/>
      <c r="C434" s="104" t="s">
        <v>238</v>
      </c>
      <c r="D434" s="49">
        <f>SUM(D435:D436)</f>
        <v>120074</v>
      </c>
    </row>
    <row r="435" spans="1:4" ht="15" customHeight="1">
      <c r="A435" s="99"/>
      <c r="B435" s="99"/>
      <c r="C435" s="54" t="s">
        <v>7</v>
      </c>
      <c r="D435" s="51">
        <v>114741</v>
      </c>
    </row>
    <row r="436" spans="1:4" ht="14.25" customHeight="1">
      <c r="A436" s="99"/>
      <c r="B436" s="99"/>
      <c r="C436" s="56" t="s">
        <v>9</v>
      </c>
      <c r="D436" s="57">
        <v>5333</v>
      </c>
    </row>
    <row r="437" spans="1:4" ht="13.5" customHeight="1">
      <c r="A437" s="99"/>
      <c r="B437" s="99"/>
      <c r="C437" s="104" t="s">
        <v>162</v>
      </c>
      <c r="D437" s="49">
        <f>SUM(D438:D439)</f>
        <v>160668</v>
      </c>
    </row>
    <row r="438" spans="1:4" ht="15.75" customHeight="1">
      <c r="A438" s="99"/>
      <c r="B438" s="99"/>
      <c r="C438" s="54" t="s">
        <v>7</v>
      </c>
      <c r="D438" s="51">
        <v>153333</v>
      </c>
    </row>
    <row r="439" spans="1:4" ht="14.25" customHeight="1">
      <c r="A439" s="99"/>
      <c r="B439" s="99"/>
      <c r="C439" s="56" t="s">
        <v>9</v>
      </c>
      <c r="D439" s="57">
        <v>7335</v>
      </c>
    </row>
    <row r="440" spans="1:4" ht="12.75" customHeight="1">
      <c r="A440" s="99"/>
      <c r="B440" s="99"/>
      <c r="C440" s="104" t="s">
        <v>161</v>
      </c>
      <c r="D440" s="49">
        <v>119104</v>
      </c>
    </row>
    <row r="441" spans="1:4" ht="14.25" customHeight="1">
      <c r="A441" s="99"/>
      <c r="B441" s="109"/>
      <c r="C441" s="115" t="s">
        <v>187</v>
      </c>
      <c r="D441" s="57"/>
    </row>
    <row r="442" spans="1:5" ht="12.75" customHeight="1">
      <c r="A442" s="99"/>
      <c r="B442" s="111">
        <v>85419</v>
      </c>
      <c r="C442" s="149" t="s">
        <v>179</v>
      </c>
      <c r="D442" s="49">
        <f>SUM(D444:D445)</f>
        <v>1067488</v>
      </c>
      <c r="E442" s="8"/>
    </row>
    <row r="443" spans="1:4" ht="13.5" customHeight="1">
      <c r="A443" s="99"/>
      <c r="B443" s="99"/>
      <c r="C443" s="148" t="s">
        <v>215</v>
      </c>
      <c r="D443" s="51"/>
    </row>
    <row r="444" spans="1:4" ht="14.25" customHeight="1">
      <c r="A444" s="99"/>
      <c r="B444" s="99"/>
      <c r="C444" s="60" t="s">
        <v>181</v>
      </c>
      <c r="D444" s="51">
        <v>746864</v>
      </c>
    </row>
    <row r="445" spans="1:4" ht="13.5" customHeight="1">
      <c r="A445" s="99"/>
      <c r="B445" s="109"/>
      <c r="C445" s="56" t="s">
        <v>180</v>
      </c>
      <c r="D445" s="57">
        <v>320624</v>
      </c>
    </row>
    <row r="446" spans="1:4" ht="12.75" customHeight="1">
      <c r="A446" s="99"/>
      <c r="B446" s="111">
        <v>85446</v>
      </c>
      <c r="C446" s="84" t="s">
        <v>128</v>
      </c>
      <c r="D446" s="49">
        <v>22907</v>
      </c>
    </row>
    <row r="447" spans="1:4" ht="12.75" customHeight="1">
      <c r="A447" s="99"/>
      <c r="B447" s="150"/>
      <c r="C447" s="151" t="s">
        <v>111</v>
      </c>
      <c r="D447" s="57"/>
    </row>
    <row r="448" spans="1:4" ht="15">
      <c r="A448" s="99"/>
      <c r="B448" s="111">
        <v>85495</v>
      </c>
      <c r="C448" s="81" t="s">
        <v>28</v>
      </c>
      <c r="D448" s="49">
        <v>20000</v>
      </c>
    </row>
    <row r="449" spans="1:4" ht="15">
      <c r="A449" s="99"/>
      <c r="B449" s="99"/>
      <c r="C449" s="75" t="s">
        <v>216</v>
      </c>
      <c r="D449" s="51"/>
    </row>
    <row r="450" spans="1:4" ht="17.25" customHeight="1">
      <c r="A450" s="27" t="s">
        <v>168</v>
      </c>
      <c r="B450" s="27"/>
      <c r="C450" s="64" t="s">
        <v>169</v>
      </c>
      <c r="D450" s="48">
        <f>D451</f>
        <v>5000</v>
      </c>
    </row>
    <row r="451" spans="1:4" ht="15">
      <c r="A451" s="99"/>
      <c r="B451" s="100">
        <v>90095</v>
      </c>
      <c r="C451" s="84" t="s">
        <v>28</v>
      </c>
      <c r="D451" s="49">
        <v>5000</v>
      </c>
    </row>
    <row r="452" spans="1:4" ht="15">
      <c r="A452" s="99"/>
      <c r="B452" s="99"/>
      <c r="C452" s="75" t="s">
        <v>216</v>
      </c>
      <c r="D452" s="51"/>
    </row>
    <row r="453" spans="1:4" s="5" customFormat="1" ht="18" customHeight="1">
      <c r="A453" s="27" t="s">
        <v>88</v>
      </c>
      <c r="B453" s="27"/>
      <c r="C453" s="64" t="s">
        <v>89</v>
      </c>
      <c r="D453" s="48">
        <f>D454+D456+D462</f>
        <v>1097720</v>
      </c>
    </row>
    <row r="454" spans="1:4" ht="15">
      <c r="A454" s="41"/>
      <c r="B454" s="32" t="s">
        <v>90</v>
      </c>
      <c r="C454" s="81" t="s">
        <v>91</v>
      </c>
      <c r="D454" s="49">
        <v>111100</v>
      </c>
    </row>
    <row r="455" spans="1:4" ht="12.75" customHeight="1">
      <c r="A455" s="41"/>
      <c r="B455" s="74"/>
      <c r="C455" s="37" t="s">
        <v>213</v>
      </c>
      <c r="D455" s="57"/>
    </row>
    <row r="456" spans="1:4" ht="15">
      <c r="A456" s="41"/>
      <c r="B456" s="42" t="s">
        <v>92</v>
      </c>
      <c r="C456" s="65" t="s">
        <v>93</v>
      </c>
      <c r="D456" s="49">
        <f>D458+D461</f>
        <v>899620</v>
      </c>
    </row>
    <row r="457" spans="1:4" ht="15">
      <c r="A457" s="41"/>
      <c r="B457" s="198"/>
      <c r="C457" s="50" t="s">
        <v>5</v>
      </c>
      <c r="D457" s="51"/>
    </row>
    <row r="458" spans="1:4" ht="15">
      <c r="A458" s="41"/>
      <c r="B458" s="41"/>
      <c r="C458" s="50" t="s">
        <v>8</v>
      </c>
      <c r="D458" s="51">
        <f>SUM(D459:D460)</f>
        <v>881620</v>
      </c>
    </row>
    <row r="459" spans="1:4" ht="15">
      <c r="A459" s="41"/>
      <c r="B459" s="41"/>
      <c r="C459" s="60" t="s">
        <v>10</v>
      </c>
      <c r="D459" s="51">
        <v>880000</v>
      </c>
    </row>
    <row r="460" spans="1:4" ht="15">
      <c r="A460" s="41"/>
      <c r="B460" s="41"/>
      <c r="C460" s="212" t="s">
        <v>9</v>
      </c>
      <c r="D460" s="197">
        <v>1620</v>
      </c>
    </row>
    <row r="461" spans="1:4" ht="15">
      <c r="A461" s="41"/>
      <c r="B461" s="55"/>
      <c r="C461" s="200" t="s">
        <v>11</v>
      </c>
      <c r="D461" s="199">
        <v>18000</v>
      </c>
    </row>
    <row r="462" spans="1:4" ht="15">
      <c r="A462" s="41"/>
      <c r="B462" s="42" t="s">
        <v>94</v>
      </c>
      <c r="C462" s="65" t="s">
        <v>28</v>
      </c>
      <c r="D462" s="49">
        <f>D464</f>
        <v>87000</v>
      </c>
    </row>
    <row r="463" spans="1:4" ht="15">
      <c r="A463" s="41"/>
      <c r="B463" s="41"/>
      <c r="C463" s="50" t="s">
        <v>5</v>
      </c>
      <c r="D463" s="51"/>
    </row>
    <row r="464" spans="1:4" ht="15">
      <c r="A464" s="41"/>
      <c r="B464" s="41"/>
      <c r="C464" s="50" t="s">
        <v>8</v>
      </c>
      <c r="D464" s="51">
        <f>SUM(D465:D467)</f>
        <v>87000</v>
      </c>
    </row>
    <row r="465" spans="1:4" ht="15">
      <c r="A465" s="41"/>
      <c r="B465" s="41"/>
      <c r="C465" s="75" t="s">
        <v>7</v>
      </c>
      <c r="D465" s="51">
        <v>1000</v>
      </c>
    </row>
    <row r="466" spans="1:4" ht="13.5" customHeight="1">
      <c r="A466" s="41"/>
      <c r="B466" s="41"/>
      <c r="C466" s="54" t="s">
        <v>240</v>
      </c>
      <c r="D466" s="51">
        <v>66000</v>
      </c>
    </row>
    <row r="467" spans="1:4" ht="15">
      <c r="A467" s="55"/>
      <c r="B467" s="55"/>
      <c r="C467" s="144" t="s">
        <v>9</v>
      </c>
      <c r="D467" s="57">
        <v>20000</v>
      </c>
    </row>
    <row r="468" spans="1:4" s="5" customFormat="1" ht="17.25" customHeight="1">
      <c r="A468" s="27" t="s">
        <v>95</v>
      </c>
      <c r="B468" s="27"/>
      <c r="C468" s="120" t="s">
        <v>96</v>
      </c>
      <c r="D468" s="48">
        <f>D469</f>
        <v>131000</v>
      </c>
    </row>
    <row r="469" spans="1:4" ht="15" customHeight="1">
      <c r="A469" s="41"/>
      <c r="B469" s="32" t="s">
        <v>97</v>
      </c>
      <c r="C469" s="65" t="s">
        <v>98</v>
      </c>
      <c r="D469" s="49">
        <f>D471</f>
        <v>131000</v>
      </c>
    </row>
    <row r="470" spans="1:4" ht="15">
      <c r="A470" s="41"/>
      <c r="B470" s="41"/>
      <c r="C470" s="50" t="s">
        <v>5</v>
      </c>
      <c r="D470" s="51"/>
    </row>
    <row r="471" spans="1:4" ht="15">
      <c r="A471" s="41"/>
      <c r="B471" s="41"/>
      <c r="C471" s="50" t="s">
        <v>8</v>
      </c>
      <c r="D471" s="51">
        <f>D472+D473</f>
        <v>131000</v>
      </c>
    </row>
    <row r="472" spans="1:4" ht="15">
      <c r="A472" s="41"/>
      <c r="B472" s="41"/>
      <c r="C472" s="60" t="s">
        <v>10</v>
      </c>
      <c r="D472" s="51">
        <v>90000</v>
      </c>
    </row>
    <row r="473" spans="1:4" ht="15">
      <c r="A473" s="41"/>
      <c r="B473" s="41"/>
      <c r="C473" s="86" t="s">
        <v>9</v>
      </c>
      <c r="D473" s="87">
        <v>41000</v>
      </c>
    </row>
    <row r="474" spans="1:7" s="7" customFormat="1" ht="21" customHeight="1">
      <c r="A474" s="220" t="s">
        <v>99</v>
      </c>
      <c r="B474" s="220"/>
      <c r="C474" s="220"/>
      <c r="D474" s="154">
        <f>D10+D13+D18+D34+D43+D46+D58+D79+D92+D95+D102+D219+D225+D251+D339+D357+D450+D453+D468</f>
        <v>125633074</v>
      </c>
      <c r="E474" s="10"/>
      <c r="F474" s="3"/>
      <c r="G474" s="3"/>
    </row>
    <row r="475" spans="1:4" ht="15">
      <c r="A475" s="156"/>
      <c r="B475" s="156"/>
      <c r="C475" s="157"/>
      <c r="D475" s="158"/>
    </row>
    <row r="476" spans="1:6" ht="15">
      <c r="A476" s="160"/>
      <c r="B476" s="160"/>
      <c r="C476" s="160"/>
      <c r="D476" s="159">
        <f>D478+D483</f>
        <v>125633074</v>
      </c>
      <c r="E476" s="213"/>
      <c r="F476" s="213"/>
    </row>
    <row r="477" spans="1:4" ht="6" customHeight="1">
      <c r="A477" s="160"/>
      <c r="B477" s="160"/>
      <c r="C477" s="160"/>
      <c r="D477" s="159"/>
    </row>
    <row r="478" spans="1:4" ht="15">
      <c r="A478" s="156"/>
      <c r="B478" s="156"/>
      <c r="C478" s="157" t="s">
        <v>124</v>
      </c>
      <c r="D478" s="136">
        <f>SUM(D479:D482)</f>
        <v>94010182</v>
      </c>
    </row>
    <row r="479" spans="1:4" ht="15">
      <c r="A479" s="156"/>
      <c r="B479" s="156"/>
      <c r="C479" s="157" t="s">
        <v>120</v>
      </c>
      <c r="D479" s="196">
        <f>D22+D27+D47+D49+D56+D59+D68+D75+D83+D88+D106+D140+D161+D206+D212+D217+D223+D248+D255+D277+D313+D319+D345+D350+D355+D361+D373+D385+D392+D408+D430+D465</f>
        <v>49366861</v>
      </c>
    </row>
    <row r="480" spans="1:4" ht="15">
      <c r="A480" s="156"/>
      <c r="B480" s="156"/>
      <c r="C480" s="157" t="s">
        <v>121</v>
      </c>
      <c r="D480" s="196">
        <f>D28+D38+D69+D77+D89+D107+D162+D249+D256+D278+D308+D314+D321+D331+D340+D365+D393+D432+D442+D448+D451+D454+D459+D466+D472</f>
        <v>13258063</v>
      </c>
    </row>
    <row r="481" spans="1:4" ht="15">
      <c r="A481" s="156"/>
      <c r="B481" s="156"/>
      <c r="C481" s="157" t="s">
        <v>122</v>
      </c>
      <c r="D481" s="196">
        <f>D11+D14+D16+D23+D29+D39+D41+D44+D51+D57+D63+D70+D76+D84+D90+D96+D108+D141+D163+D207+D213+D218+D224+D231+D250+D257+D279+D315+D320+D323+D332+D346+D351+D356+D362+D374+D386+D394+D409+D431+D446+D460+D467+D473</f>
        <v>30685795</v>
      </c>
    </row>
    <row r="482" spans="1:4" ht="15">
      <c r="A482" s="156"/>
      <c r="B482" s="156"/>
      <c r="C482" s="157" t="s">
        <v>125</v>
      </c>
      <c r="D482" s="196">
        <f>D93</f>
        <v>699463</v>
      </c>
    </row>
    <row r="483" spans="1:4" ht="15">
      <c r="A483" s="156"/>
      <c r="B483" s="156"/>
      <c r="C483" s="157" t="s">
        <v>123</v>
      </c>
      <c r="D483" s="196">
        <f>D30+D40+D64+D71+D109+D164+D226+D228+D280+D461</f>
        <v>31622892</v>
      </c>
    </row>
    <row r="484" spans="1:4" ht="13.5" customHeight="1">
      <c r="A484" s="156"/>
      <c r="B484" s="156"/>
      <c r="C484" s="157"/>
      <c r="D484" s="195"/>
    </row>
    <row r="485" spans="1:4" ht="15">
      <c r="A485" s="156"/>
      <c r="B485" s="156"/>
      <c r="C485" s="157"/>
      <c r="D485" s="194"/>
    </row>
    <row r="486" spans="1:4" ht="15">
      <c r="A486" s="156"/>
      <c r="B486" s="156"/>
      <c r="C486" s="157"/>
      <c r="D486" s="195"/>
    </row>
    <row r="487" spans="1:4" ht="15">
      <c r="A487" s="156"/>
      <c r="B487" s="156"/>
      <c r="C487" s="157"/>
      <c r="D487" s="147"/>
    </row>
    <row r="488" spans="1:4" ht="15">
      <c r="A488" s="156"/>
      <c r="B488" s="156"/>
      <c r="C488" s="157"/>
      <c r="D488" s="147"/>
    </row>
    <row r="489" spans="1:4" ht="15">
      <c r="A489" s="156"/>
      <c r="B489" s="156"/>
      <c r="C489" s="157"/>
      <c r="D489" s="147"/>
    </row>
    <row r="490" spans="1:4" ht="15">
      <c r="A490" s="156"/>
      <c r="B490" s="156"/>
      <c r="C490" s="157"/>
      <c r="D490" s="147"/>
    </row>
    <row r="491" spans="1:4" ht="14.25">
      <c r="A491" s="162"/>
      <c r="B491" s="162"/>
      <c r="C491" s="163"/>
      <c r="D491" s="164"/>
    </row>
    <row r="492" spans="1:4" ht="14.25">
      <c r="A492" s="162"/>
      <c r="B492" s="162"/>
      <c r="C492" s="163"/>
      <c r="D492" s="164"/>
    </row>
    <row r="493" spans="1:4" ht="14.25">
      <c r="A493" s="162"/>
      <c r="B493" s="162"/>
      <c r="C493" s="163"/>
      <c r="D493" s="164"/>
    </row>
    <row r="494" spans="1:4" ht="14.25">
      <c r="A494" s="162"/>
      <c r="B494" s="162"/>
      <c r="C494" s="163"/>
      <c r="D494" s="164"/>
    </row>
    <row r="495" spans="1:4" ht="14.25">
      <c r="A495" s="162"/>
      <c r="B495" s="162"/>
      <c r="C495" s="163"/>
      <c r="D495" s="164"/>
    </row>
    <row r="496" spans="1:4" ht="14.25">
      <c r="A496" s="162"/>
      <c r="B496" s="162"/>
      <c r="C496" s="163"/>
      <c r="D496" s="164"/>
    </row>
    <row r="497" spans="1:4" ht="14.25">
      <c r="A497" s="162"/>
      <c r="B497" s="162"/>
      <c r="C497" s="163"/>
      <c r="D497" s="164"/>
    </row>
    <row r="498" spans="1:4" ht="14.25">
      <c r="A498" s="162"/>
      <c r="B498" s="162"/>
      <c r="C498" s="163"/>
      <c r="D498" s="164"/>
    </row>
    <row r="499" spans="1:4" ht="14.25">
      <c r="A499" s="162"/>
      <c r="B499" s="162"/>
      <c r="C499" s="163"/>
      <c r="D499" s="164"/>
    </row>
    <row r="500" spans="1:4" ht="14.25">
      <c r="A500" s="162"/>
      <c r="B500" s="162"/>
      <c r="C500" s="163"/>
      <c r="D500" s="164"/>
    </row>
    <row r="501" spans="1:4" ht="14.25">
      <c r="A501" s="162"/>
      <c r="B501" s="162"/>
      <c r="C501" s="163"/>
      <c r="D501" s="164"/>
    </row>
    <row r="502" spans="1:4" ht="14.25">
      <c r="A502" s="162"/>
      <c r="B502" s="162"/>
      <c r="C502" s="163"/>
      <c r="D502" s="164"/>
    </row>
    <row r="503" spans="1:4" ht="14.25">
      <c r="A503" s="162"/>
      <c r="B503" s="162"/>
      <c r="C503" s="163"/>
      <c r="D503" s="164"/>
    </row>
    <row r="504" spans="1:4" ht="14.25">
      <c r="A504" s="162"/>
      <c r="B504" s="162"/>
      <c r="C504" s="163"/>
      <c r="D504" s="164"/>
    </row>
    <row r="505" spans="1:4" ht="14.25">
      <c r="A505" s="162"/>
      <c r="B505" s="162"/>
      <c r="C505" s="163"/>
      <c r="D505" s="164"/>
    </row>
    <row r="506" spans="1:4" ht="14.25">
      <c r="A506" s="162"/>
      <c r="B506" s="162"/>
      <c r="C506" s="163"/>
      <c r="D506" s="164"/>
    </row>
    <row r="507" spans="1:4" ht="14.25">
      <c r="A507" s="162"/>
      <c r="B507" s="162"/>
      <c r="C507" s="163"/>
      <c r="D507" s="164"/>
    </row>
    <row r="508" spans="1:4" ht="14.25">
      <c r="A508" s="162"/>
      <c r="B508" s="162"/>
      <c r="C508" s="163"/>
      <c r="D508" s="164"/>
    </row>
    <row r="509" spans="1:4" ht="14.25">
      <c r="A509" s="162"/>
      <c r="B509" s="162"/>
      <c r="C509" s="163"/>
      <c r="D509" s="164"/>
    </row>
    <row r="510" spans="1:4" ht="14.25">
      <c r="A510" s="162"/>
      <c r="B510" s="162"/>
      <c r="C510" s="163"/>
      <c r="D510" s="164"/>
    </row>
    <row r="511" spans="1:4" ht="14.25">
      <c r="A511" s="162"/>
      <c r="B511" s="162"/>
      <c r="C511" s="163"/>
      <c r="D511" s="164"/>
    </row>
    <row r="512" spans="1:4" ht="14.25">
      <c r="A512" s="162"/>
      <c r="B512" s="162"/>
      <c r="C512" s="163"/>
      <c r="D512" s="164"/>
    </row>
    <row r="513" spans="1:4" ht="14.25">
      <c r="A513" s="162"/>
      <c r="B513" s="162"/>
      <c r="C513" s="163"/>
      <c r="D513" s="164"/>
    </row>
    <row r="514" spans="1:4" ht="14.25">
      <c r="A514" s="162"/>
      <c r="B514" s="162"/>
      <c r="C514" s="163"/>
      <c r="D514" s="164"/>
    </row>
    <row r="515" spans="1:4" ht="14.25">
      <c r="A515" s="162"/>
      <c r="B515" s="162"/>
      <c r="C515" s="163"/>
      <c r="D515" s="164"/>
    </row>
    <row r="516" spans="1:4" ht="14.25">
      <c r="A516" s="162"/>
      <c r="B516" s="162"/>
      <c r="C516" s="163"/>
      <c r="D516" s="164"/>
    </row>
    <row r="517" spans="1:4" ht="14.25">
      <c r="A517" s="162"/>
      <c r="B517" s="162"/>
      <c r="C517" s="163"/>
      <c r="D517" s="164"/>
    </row>
    <row r="518" spans="1:4" ht="14.25">
      <c r="A518" s="162"/>
      <c r="B518" s="162"/>
      <c r="C518" s="163"/>
      <c r="D518" s="164"/>
    </row>
    <row r="519" spans="1:4" ht="14.25">
      <c r="A519" s="162"/>
      <c r="B519" s="162"/>
      <c r="C519" s="163"/>
      <c r="D519" s="164"/>
    </row>
    <row r="520" spans="1:4" ht="14.25">
      <c r="A520" s="162"/>
      <c r="B520" s="162"/>
      <c r="C520" s="163"/>
      <c r="D520" s="164"/>
    </row>
    <row r="521" spans="1:4" ht="14.25">
      <c r="A521" s="162"/>
      <c r="B521" s="162"/>
      <c r="C521" s="163"/>
      <c r="D521" s="164"/>
    </row>
  </sheetData>
  <mergeCells count="7">
    <mergeCell ref="E476:F476"/>
    <mergeCell ref="C6:C8"/>
    <mergeCell ref="A4:D4"/>
    <mergeCell ref="C1:D1"/>
    <mergeCell ref="C2:D2"/>
    <mergeCell ref="A3:D3"/>
    <mergeCell ref="A474:C474"/>
  </mergeCells>
  <printOptions horizontalCentered="1"/>
  <pageMargins left="0.3937007874015748" right="0.3937007874015748" top="0.3937007874015748" bottom="0.31496062992125984" header="0.35433070866141736" footer="0.3937007874015748"/>
  <pageSetup horizontalDpi="300" verticalDpi="300" orientation="portrait" paperSize="9" r:id="rId1"/>
  <rowBreaks count="8" manualBreakCount="8">
    <brk id="57" max="3" man="1"/>
    <brk id="107" max="3" man="1"/>
    <brk id="162" max="3" man="1"/>
    <brk id="215" max="3" man="1"/>
    <brk id="267" max="3" man="1"/>
    <brk id="320" max="3" man="1"/>
    <brk id="372" max="3" man="1"/>
    <brk id="426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67"/>
  <sheetViews>
    <sheetView view="pageBreakPreview" zoomScale="150" zoomScaleSheetLayoutView="150" workbookViewId="0" topLeftCell="A1">
      <pane ySplit="9" topLeftCell="BM214" activePane="bottomLeft" state="frozen"/>
      <selection pane="topLeft" activeCell="A1" sqref="A1"/>
      <selection pane="bottomLeft" activeCell="E25" sqref="E25"/>
    </sheetView>
  </sheetViews>
  <sheetFormatPr defaultColWidth="9.00390625" defaultRowHeight="12.75"/>
  <cols>
    <col min="1" max="1" width="5.375" style="1" bestFit="1" customWidth="1"/>
    <col min="2" max="2" width="8.875" style="1" bestFit="1" customWidth="1"/>
    <col min="3" max="3" width="40.75390625" style="2" customWidth="1"/>
    <col min="4" max="5" width="14.75390625" style="3" customWidth="1"/>
    <col min="6" max="6" width="11.75390625" style="3" customWidth="1"/>
    <col min="7" max="7" width="16.25390625" style="3" customWidth="1"/>
    <col min="8" max="8" width="15.25390625" style="3" customWidth="1"/>
    <col min="9" max="16384" width="9.125" style="3" customWidth="1"/>
  </cols>
  <sheetData>
    <row r="1" spans="1:6" ht="15" customHeight="1">
      <c r="A1" s="12"/>
      <c r="B1" s="12"/>
      <c r="C1" s="13"/>
      <c r="D1" s="14"/>
      <c r="E1" s="222"/>
      <c r="F1" s="222"/>
    </row>
    <row r="2" spans="1:6" s="4" customFormat="1" ht="18.75" customHeight="1">
      <c r="A2" s="217" t="s">
        <v>117</v>
      </c>
      <c r="B2" s="217"/>
      <c r="C2" s="217"/>
      <c r="D2" s="217"/>
      <c r="E2" s="217"/>
      <c r="F2" s="217"/>
    </row>
    <row r="3" spans="1:6" s="4" customFormat="1" ht="14.25" customHeight="1">
      <c r="A3" s="217" t="s">
        <v>118</v>
      </c>
      <c r="B3" s="217"/>
      <c r="C3" s="217"/>
      <c r="D3" s="217"/>
      <c r="E3" s="217"/>
      <c r="F3" s="217"/>
    </row>
    <row r="4" spans="1:6" s="4" customFormat="1" ht="14.25" customHeight="1">
      <c r="A4" s="217" t="s">
        <v>228</v>
      </c>
      <c r="B4" s="217"/>
      <c r="C4" s="217"/>
      <c r="D4" s="217"/>
      <c r="E4" s="217"/>
      <c r="F4" s="217"/>
    </row>
    <row r="5" spans="1:6" ht="9.75" customHeight="1">
      <c r="A5" s="12"/>
      <c r="B5" s="12"/>
      <c r="C5" s="13"/>
      <c r="D5" s="223"/>
      <c r="E5" s="223"/>
      <c r="F5" s="223"/>
    </row>
    <row r="6" spans="1:6" ht="15">
      <c r="A6" s="15"/>
      <c r="B6" s="15"/>
      <c r="C6" s="214" t="s">
        <v>22</v>
      </c>
      <c r="D6" s="16" t="s">
        <v>1</v>
      </c>
      <c r="E6" s="17"/>
      <c r="F6" s="18" t="s">
        <v>4</v>
      </c>
    </row>
    <row r="7" spans="1:6" ht="12.75" customHeight="1">
      <c r="A7" s="19" t="s">
        <v>2</v>
      </c>
      <c r="B7" s="19" t="s">
        <v>0</v>
      </c>
      <c r="C7" s="215"/>
      <c r="D7" s="16" t="s">
        <v>3</v>
      </c>
      <c r="E7" s="16" t="s">
        <v>209</v>
      </c>
      <c r="F7" s="20" t="s">
        <v>25</v>
      </c>
    </row>
    <row r="8" spans="1:6" ht="12.75" customHeight="1">
      <c r="A8" s="21"/>
      <c r="B8" s="21"/>
      <c r="C8" s="215"/>
      <c r="D8" s="22" t="s">
        <v>208</v>
      </c>
      <c r="E8" s="22"/>
      <c r="F8" s="23"/>
    </row>
    <row r="9" spans="1:6" ht="11.25" customHeight="1">
      <c r="A9" s="24">
        <v>1</v>
      </c>
      <c r="B9" s="24">
        <v>2</v>
      </c>
      <c r="C9" s="25" t="s">
        <v>24</v>
      </c>
      <c r="D9" s="26">
        <v>4</v>
      </c>
      <c r="E9" s="26">
        <v>5</v>
      </c>
      <c r="F9" s="26">
        <v>6</v>
      </c>
    </row>
    <row r="10" spans="1:6" ht="19.5" customHeight="1">
      <c r="A10" s="27" t="s">
        <v>34</v>
      </c>
      <c r="B10" s="27"/>
      <c r="C10" s="28" t="s">
        <v>35</v>
      </c>
      <c r="D10" s="29">
        <f>D13+D11</f>
        <v>215208</v>
      </c>
      <c r="E10" s="29">
        <f>E13+E11</f>
        <v>217099</v>
      </c>
      <c r="F10" s="30">
        <f>E10/D10</f>
        <v>1.0087868480725624</v>
      </c>
    </row>
    <row r="11" spans="1:6" ht="14.25" customHeight="1">
      <c r="A11" s="31"/>
      <c r="B11" s="32" t="s">
        <v>171</v>
      </c>
      <c r="C11" s="33" t="s">
        <v>172</v>
      </c>
      <c r="D11" s="34">
        <v>90040</v>
      </c>
      <c r="E11" s="34">
        <v>91931</v>
      </c>
      <c r="F11" s="35">
        <f>E11/D11</f>
        <v>1.0210017769880053</v>
      </c>
    </row>
    <row r="12" spans="1:6" ht="13.5" customHeight="1">
      <c r="A12" s="31"/>
      <c r="B12" s="36"/>
      <c r="C12" s="37" t="s">
        <v>111</v>
      </c>
      <c r="D12" s="38"/>
      <c r="E12" s="39"/>
      <c r="F12" s="40"/>
    </row>
    <row r="13" spans="1:6" ht="15">
      <c r="A13" s="41"/>
      <c r="B13" s="42" t="s">
        <v>36</v>
      </c>
      <c r="C13" s="33" t="s">
        <v>37</v>
      </c>
      <c r="D13" s="43">
        <v>125168</v>
      </c>
      <c r="E13" s="43">
        <v>125168</v>
      </c>
      <c r="F13" s="35">
        <f>E13/D13</f>
        <v>1</v>
      </c>
    </row>
    <row r="14" spans="1:6" ht="13.5" customHeight="1">
      <c r="A14" s="41"/>
      <c r="B14" s="41"/>
      <c r="C14" s="44" t="s">
        <v>111</v>
      </c>
      <c r="D14" s="45"/>
      <c r="E14" s="46"/>
      <c r="F14" s="47"/>
    </row>
    <row r="15" spans="1:6" s="5" customFormat="1" ht="19.5" customHeight="1">
      <c r="A15" s="27" t="s">
        <v>38</v>
      </c>
      <c r="B15" s="27"/>
      <c r="C15" s="28" t="s">
        <v>39</v>
      </c>
      <c r="D15" s="48">
        <f>D21+D16</f>
        <v>9238776</v>
      </c>
      <c r="E15" s="48">
        <f>E21+E16</f>
        <v>9168940</v>
      </c>
      <c r="F15" s="30">
        <f>E15/D15</f>
        <v>0.9924409900185912</v>
      </c>
    </row>
    <row r="16" spans="1:6" s="4" customFormat="1" ht="12.75" customHeight="1">
      <c r="A16" s="41"/>
      <c r="B16" s="32" t="s">
        <v>126</v>
      </c>
      <c r="C16" s="33" t="s">
        <v>127</v>
      </c>
      <c r="D16" s="49">
        <f>D18</f>
        <v>3052721</v>
      </c>
      <c r="E16" s="49">
        <f>E18</f>
        <v>3053574</v>
      </c>
      <c r="F16" s="35">
        <f>E16/D16</f>
        <v>1.0002794228493204</v>
      </c>
    </row>
    <row r="17" spans="1:6" s="4" customFormat="1" ht="12.75" customHeight="1">
      <c r="A17" s="41"/>
      <c r="B17" s="41"/>
      <c r="C17" s="50" t="s">
        <v>5</v>
      </c>
      <c r="D17" s="51"/>
      <c r="E17" s="51"/>
      <c r="F17" s="52"/>
    </row>
    <row r="18" spans="1:6" s="4" customFormat="1" ht="12.75" customHeight="1">
      <c r="A18" s="41"/>
      <c r="B18" s="41"/>
      <c r="C18" s="50" t="s">
        <v>8</v>
      </c>
      <c r="D18" s="51">
        <v>3052721</v>
      </c>
      <c r="E18" s="51">
        <v>3053574</v>
      </c>
      <c r="F18" s="53">
        <f>E18/D18</f>
        <v>1.0002794228493204</v>
      </c>
    </row>
    <row r="19" spans="1:6" s="4" customFormat="1" ht="14.25" customHeight="1">
      <c r="A19" s="41"/>
      <c r="B19" s="41"/>
      <c r="C19" s="54" t="s">
        <v>7</v>
      </c>
      <c r="D19" s="51">
        <v>96468</v>
      </c>
      <c r="E19" s="51">
        <v>96248</v>
      </c>
      <c r="F19" s="53">
        <f>E19/D19</f>
        <v>0.9977194510096612</v>
      </c>
    </row>
    <row r="20" spans="1:6" s="4" customFormat="1" ht="12.75" customHeight="1">
      <c r="A20" s="41"/>
      <c r="B20" s="55"/>
      <c r="C20" s="56" t="s">
        <v>9</v>
      </c>
      <c r="D20" s="57">
        <f>D18-D19</f>
        <v>2956253</v>
      </c>
      <c r="E20" s="57">
        <f>E18-E19</f>
        <v>2957326</v>
      </c>
      <c r="F20" s="40">
        <f>E20/D20</f>
        <v>1.0003629594625358</v>
      </c>
    </row>
    <row r="21" spans="1:6" ht="15">
      <c r="A21" s="41"/>
      <c r="B21" s="42" t="s">
        <v>23</v>
      </c>
      <c r="C21" s="33" t="s">
        <v>40</v>
      </c>
      <c r="D21" s="49">
        <f>D23+D27</f>
        <v>6186055</v>
      </c>
      <c r="E21" s="49">
        <f>E23+E27</f>
        <v>6115366</v>
      </c>
      <c r="F21" s="35">
        <f>E21/D21</f>
        <v>0.9885728465071844</v>
      </c>
    </row>
    <row r="22" spans="1:6" ht="15">
      <c r="A22" s="41"/>
      <c r="B22" s="41"/>
      <c r="C22" s="50" t="s">
        <v>5</v>
      </c>
      <c r="D22" s="58"/>
      <c r="E22" s="58"/>
      <c r="F22" s="53"/>
    </row>
    <row r="23" spans="1:6" ht="15">
      <c r="A23" s="41"/>
      <c r="B23" s="41"/>
      <c r="C23" s="50" t="s">
        <v>8</v>
      </c>
      <c r="D23" s="51">
        <f>SUM(D24:D26)</f>
        <v>6186055</v>
      </c>
      <c r="E23" s="51">
        <f>SUM(E24:E26)</f>
        <v>6115366</v>
      </c>
      <c r="F23" s="53">
        <f>E23/D23</f>
        <v>0.9885728465071844</v>
      </c>
    </row>
    <row r="24" spans="1:6" ht="14.25" customHeight="1">
      <c r="A24" s="41"/>
      <c r="B24" s="41"/>
      <c r="C24" s="54" t="s">
        <v>7</v>
      </c>
      <c r="D24" s="59">
        <v>581775</v>
      </c>
      <c r="E24" s="51">
        <v>595998</v>
      </c>
      <c r="F24" s="53">
        <f>E24/D24</f>
        <v>1.0244475957199948</v>
      </c>
    </row>
    <row r="25" spans="1:6" ht="15">
      <c r="A25" s="41"/>
      <c r="B25" s="41"/>
      <c r="C25" s="60" t="s">
        <v>10</v>
      </c>
      <c r="D25" s="51">
        <v>2214844</v>
      </c>
      <c r="E25" s="51">
        <v>2074568</v>
      </c>
      <c r="F25" s="53">
        <f>E25/D25</f>
        <v>0.9366655168490422</v>
      </c>
    </row>
    <row r="26" spans="1:6" ht="15">
      <c r="A26" s="41"/>
      <c r="B26" s="41"/>
      <c r="C26" s="60" t="s">
        <v>9</v>
      </c>
      <c r="D26" s="51">
        <v>3389436</v>
      </c>
      <c r="E26" s="51">
        <v>3444800</v>
      </c>
      <c r="F26" s="53">
        <f>E26/D26</f>
        <v>1.0163342809836209</v>
      </c>
    </row>
    <row r="27" spans="1:6" ht="15">
      <c r="A27" s="41"/>
      <c r="B27" s="41"/>
      <c r="C27" s="61" t="s">
        <v>11</v>
      </c>
      <c r="D27" s="51"/>
      <c r="E27" s="51"/>
      <c r="F27" s="53"/>
    </row>
    <row r="28" spans="1:6" s="5" customFormat="1" ht="19.5" customHeight="1">
      <c r="A28" s="27" t="s">
        <v>41</v>
      </c>
      <c r="B28" s="27"/>
      <c r="C28" s="64" t="s">
        <v>42</v>
      </c>
      <c r="D28" s="48">
        <f>D29+D34</f>
        <v>134635</v>
      </c>
      <c r="E28" s="48">
        <f>E29+E34</f>
        <v>185200</v>
      </c>
      <c r="F28" s="30">
        <f>E28/D28</f>
        <v>1.3755709882274296</v>
      </c>
    </row>
    <row r="29" spans="1:6" ht="12.75" customHeight="1">
      <c r="A29" s="41"/>
      <c r="B29" s="32" t="s">
        <v>43</v>
      </c>
      <c r="C29" s="65" t="s">
        <v>44</v>
      </c>
      <c r="D29" s="49">
        <f>D31</f>
        <v>119494</v>
      </c>
      <c r="E29" s="49">
        <f>E31</f>
        <v>170000</v>
      </c>
      <c r="F29" s="35">
        <f>E29/D29</f>
        <v>1.4226655731668536</v>
      </c>
    </row>
    <row r="30" spans="1:6" ht="15">
      <c r="A30" s="41"/>
      <c r="B30" s="41"/>
      <c r="C30" s="50" t="s">
        <v>5</v>
      </c>
      <c r="D30" s="51"/>
      <c r="E30" s="51"/>
      <c r="F30" s="53"/>
    </row>
    <row r="31" spans="1:6" ht="15">
      <c r="A31" s="41"/>
      <c r="B31" s="41"/>
      <c r="C31" s="50" t="s">
        <v>8</v>
      </c>
      <c r="D31" s="51">
        <f>D32+D33</f>
        <v>119494</v>
      </c>
      <c r="E31" s="51">
        <f>E32+E33</f>
        <v>170000</v>
      </c>
      <c r="F31" s="53">
        <f>E31/D31</f>
        <v>1.4226655731668536</v>
      </c>
    </row>
    <row r="32" spans="1:6" ht="15">
      <c r="A32" s="41"/>
      <c r="B32" s="41"/>
      <c r="C32" s="60" t="s">
        <v>10</v>
      </c>
      <c r="D32" s="51">
        <v>20000</v>
      </c>
      <c r="E32" s="51">
        <v>20000</v>
      </c>
      <c r="F32" s="53">
        <f>E32/D32</f>
        <v>1</v>
      </c>
    </row>
    <row r="33" spans="1:6" ht="15">
      <c r="A33" s="41"/>
      <c r="B33" s="55"/>
      <c r="C33" s="56" t="s">
        <v>9</v>
      </c>
      <c r="D33" s="57">
        <v>99494</v>
      </c>
      <c r="E33" s="57">
        <v>150000</v>
      </c>
      <c r="F33" s="40">
        <f>E33/D33</f>
        <v>1.5076286007196413</v>
      </c>
    </row>
    <row r="34" spans="1:6" ht="15">
      <c r="A34" s="41"/>
      <c r="B34" s="42" t="s">
        <v>45</v>
      </c>
      <c r="C34" s="65" t="s">
        <v>28</v>
      </c>
      <c r="D34" s="49">
        <v>15141</v>
      </c>
      <c r="E34" s="49">
        <v>15200</v>
      </c>
      <c r="F34" s="35">
        <f>E34/D34</f>
        <v>1.003896704312793</v>
      </c>
    </row>
    <row r="35" spans="1:6" ht="15">
      <c r="A35" s="41"/>
      <c r="B35" s="41"/>
      <c r="C35" s="37" t="s">
        <v>111</v>
      </c>
      <c r="D35" s="51"/>
      <c r="E35" s="51"/>
      <c r="F35" s="35"/>
    </row>
    <row r="36" spans="1:6" s="5" customFormat="1" ht="19.5" customHeight="1">
      <c r="A36" s="27" t="s">
        <v>46</v>
      </c>
      <c r="B36" s="27"/>
      <c r="C36" s="64" t="s">
        <v>47</v>
      </c>
      <c r="D36" s="48">
        <f>D37</f>
        <v>203338</v>
      </c>
      <c r="E36" s="48">
        <f>E37</f>
        <v>150700</v>
      </c>
      <c r="F36" s="66">
        <f>E36/D36</f>
        <v>0.7411305314304262</v>
      </c>
    </row>
    <row r="37" spans="1:6" ht="12.75" customHeight="1">
      <c r="A37" s="67"/>
      <c r="B37" s="32" t="s">
        <v>48</v>
      </c>
      <c r="C37" s="68" t="s">
        <v>49</v>
      </c>
      <c r="D37" s="69">
        <v>203338</v>
      </c>
      <c r="E37" s="69">
        <v>150700</v>
      </c>
      <c r="F37" s="70">
        <f>E37/D37</f>
        <v>0.7411305314304262</v>
      </c>
    </row>
    <row r="38" spans="1:6" ht="15">
      <c r="A38" s="55"/>
      <c r="B38" s="55"/>
      <c r="C38" s="37" t="s">
        <v>111</v>
      </c>
      <c r="D38" s="71"/>
      <c r="E38" s="71"/>
      <c r="F38" s="71"/>
    </row>
    <row r="39" spans="1:6" ht="19.5" customHeight="1">
      <c r="A39" s="27" t="s">
        <v>50</v>
      </c>
      <c r="B39" s="27"/>
      <c r="C39" s="64" t="s">
        <v>51</v>
      </c>
      <c r="D39" s="48">
        <f>D40+D42+D44+D46</f>
        <v>533856</v>
      </c>
      <c r="E39" s="48">
        <f>E40+E42+E44+E46</f>
        <v>0</v>
      </c>
      <c r="F39" s="30">
        <f>E39/D39</f>
        <v>0</v>
      </c>
    </row>
    <row r="40" spans="1:6" ht="30">
      <c r="A40" s="41"/>
      <c r="B40" s="32" t="s">
        <v>53</v>
      </c>
      <c r="C40" s="65" t="s">
        <v>52</v>
      </c>
      <c r="D40" s="49"/>
      <c r="E40" s="49">
        <v>0</v>
      </c>
      <c r="F40" s="35"/>
    </row>
    <row r="41" spans="1:6" ht="30">
      <c r="A41" s="41"/>
      <c r="B41" s="72"/>
      <c r="C41" s="50" t="s">
        <v>210</v>
      </c>
      <c r="D41" s="51"/>
      <c r="E41" s="51"/>
      <c r="F41" s="53"/>
    </row>
    <row r="42" spans="1:6" ht="30">
      <c r="A42" s="41"/>
      <c r="B42" s="42" t="s">
        <v>54</v>
      </c>
      <c r="C42" s="73" t="s">
        <v>55</v>
      </c>
      <c r="D42" s="49">
        <v>149750</v>
      </c>
      <c r="E42" s="49"/>
      <c r="F42" s="35">
        <f>E42/D42</f>
        <v>0</v>
      </c>
    </row>
    <row r="43" spans="1:6" ht="15">
      <c r="A43" s="41"/>
      <c r="B43" s="55"/>
      <c r="C43" s="37" t="s">
        <v>111</v>
      </c>
      <c r="D43" s="57"/>
      <c r="E43" s="57"/>
      <c r="F43" s="40"/>
    </row>
    <row r="44" spans="1:6" ht="12.75" customHeight="1">
      <c r="A44" s="41"/>
      <c r="B44" s="42" t="s">
        <v>56</v>
      </c>
      <c r="C44" s="73" t="s">
        <v>164</v>
      </c>
      <c r="D44" s="49">
        <v>6696</v>
      </c>
      <c r="E44" s="49"/>
      <c r="F44" s="35">
        <f>E44/D44</f>
        <v>0</v>
      </c>
    </row>
    <row r="45" spans="1:6" ht="15">
      <c r="A45" s="41"/>
      <c r="B45" s="74"/>
      <c r="C45" s="37" t="s">
        <v>111</v>
      </c>
      <c r="D45" s="57"/>
      <c r="E45" s="57"/>
      <c r="F45" s="40"/>
    </row>
    <row r="46" spans="1:6" ht="15">
      <c r="A46" s="41"/>
      <c r="B46" s="42" t="s">
        <v>57</v>
      </c>
      <c r="C46" s="73" t="s">
        <v>58</v>
      </c>
      <c r="D46" s="49">
        <f>D48</f>
        <v>377410</v>
      </c>
      <c r="E46" s="49">
        <f>E48</f>
        <v>0</v>
      </c>
      <c r="F46" s="35">
        <f>E46/D46</f>
        <v>0</v>
      </c>
    </row>
    <row r="47" spans="1:6" ht="15">
      <c r="A47" s="41"/>
      <c r="B47" s="41"/>
      <c r="C47" s="50" t="s">
        <v>5</v>
      </c>
      <c r="D47" s="51"/>
      <c r="E47" s="51"/>
      <c r="F47" s="53"/>
    </row>
    <row r="48" spans="1:6" ht="15">
      <c r="A48" s="41"/>
      <c r="B48" s="41"/>
      <c r="C48" s="75" t="s">
        <v>8</v>
      </c>
      <c r="D48" s="51">
        <f>SUM(D49:D50)</f>
        <v>377410</v>
      </c>
      <c r="E48" s="51">
        <f>SUM(E49:E50)</f>
        <v>0</v>
      </c>
      <c r="F48" s="53">
        <f>E48/D48</f>
        <v>0</v>
      </c>
    </row>
    <row r="49" spans="1:6" ht="13.5" customHeight="1">
      <c r="A49" s="41"/>
      <c r="B49" s="41"/>
      <c r="C49" s="54" t="s">
        <v>7</v>
      </c>
      <c r="D49" s="51">
        <v>298000</v>
      </c>
      <c r="E49" s="51"/>
      <c r="F49" s="53">
        <f>E49/D49</f>
        <v>0</v>
      </c>
    </row>
    <row r="50" spans="1:6" ht="15">
      <c r="A50" s="55"/>
      <c r="B50" s="55"/>
      <c r="C50" s="144" t="s">
        <v>9</v>
      </c>
      <c r="D50" s="57">
        <v>79410</v>
      </c>
      <c r="E50" s="57"/>
      <c r="F50" s="40">
        <f>E50/D50</f>
        <v>0</v>
      </c>
    </row>
    <row r="51" spans="1:6" s="5" customFormat="1" ht="19.5" customHeight="1">
      <c r="A51" s="27" t="s">
        <v>59</v>
      </c>
      <c r="B51" s="27"/>
      <c r="C51" s="64" t="s">
        <v>60</v>
      </c>
      <c r="D51" s="48">
        <f>D52+D54+D56+D63+D65</f>
        <v>8621055</v>
      </c>
      <c r="E51" s="48">
        <f>E52+E54+E56+E63+E65</f>
        <v>8786966</v>
      </c>
      <c r="F51" s="30">
        <f>E51/D51</f>
        <v>1.0192448604028161</v>
      </c>
    </row>
    <row r="52" spans="1:6" ht="15">
      <c r="A52" s="41"/>
      <c r="B52" s="76">
        <v>75011</v>
      </c>
      <c r="C52" s="77" t="s">
        <v>61</v>
      </c>
      <c r="D52" s="78"/>
      <c r="E52" s="78">
        <v>0</v>
      </c>
      <c r="F52" s="79"/>
    </row>
    <row r="53" spans="1:6" ht="30">
      <c r="A53" s="41"/>
      <c r="B53" s="74"/>
      <c r="C53" s="37" t="s">
        <v>210</v>
      </c>
      <c r="D53" s="57"/>
      <c r="E53" s="57"/>
      <c r="F53" s="173"/>
    </row>
    <row r="54" spans="1:6" ht="15">
      <c r="A54" s="41"/>
      <c r="B54" s="42" t="s">
        <v>62</v>
      </c>
      <c r="C54" s="65" t="s">
        <v>63</v>
      </c>
      <c r="D54" s="49">
        <v>429010</v>
      </c>
      <c r="E54" s="49">
        <v>481000</v>
      </c>
      <c r="F54" s="79">
        <f>E54/D54</f>
        <v>1.1211859863406448</v>
      </c>
    </row>
    <row r="55" spans="1:6" ht="15">
      <c r="A55" s="41"/>
      <c r="B55" s="74"/>
      <c r="C55" s="37" t="s">
        <v>111</v>
      </c>
      <c r="D55" s="57"/>
      <c r="E55" s="57"/>
      <c r="F55" s="80"/>
    </row>
    <row r="56" spans="1:6" ht="15">
      <c r="A56" s="41"/>
      <c r="B56" s="42" t="s">
        <v>64</v>
      </c>
      <c r="C56" s="81" t="s">
        <v>65</v>
      </c>
      <c r="D56" s="49">
        <f>D58+D62</f>
        <v>8144045</v>
      </c>
      <c r="E56" s="49">
        <f>E58+E62</f>
        <v>8301166</v>
      </c>
      <c r="F56" s="79">
        <f>E56/D56</f>
        <v>1.0192927470317268</v>
      </c>
    </row>
    <row r="57" spans="1:6" ht="15">
      <c r="A57" s="41"/>
      <c r="B57" s="41"/>
      <c r="C57" s="50" t="s">
        <v>5</v>
      </c>
      <c r="D57" s="51"/>
      <c r="E57" s="51"/>
      <c r="F57" s="82"/>
    </row>
    <row r="58" spans="1:7" ht="15">
      <c r="A58" s="41"/>
      <c r="B58" s="41"/>
      <c r="C58" s="75" t="s">
        <v>8</v>
      </c>
      <c r="D58" s="51">
        <f>D59+D60+D61</f>
        <v>8144045</v>
      </c>
      <c r="E58" s="51">
        <f>E59+E60+E61</f>
        <v>8301166</v>
      </c>
      <c r="F58" s="82">
        <f aca="true" t="shared" si="0" ref="F58:F63">E58/D58</f>
        <v>1.0192927470317268</v>
      </c>
      <c r="G58" s="8"/>
    </row>
    <row r="59" spans="1:6" ht="14.25" customHeight="1">
      <c r="A59" s="41"/>
      <c r="B59" s="41"/>
      <c r="C59" s="54" t="s">
        <v>7</v>
      </c>
      <c r="D59" s="51">
        <v>5125538</v>
      </c>
      <c r="E59" s="51">
        <f>4665140+385156</f>
        <v>5050296</v>
      </c>
      <c r="F59" s="82">
        <f t="shared" si="0"/>
        <v>0.9853201751699041</v>
      </c>
    </row>
    <row r="60" spans="1:6" ht="15">
      <c r="A60" s="41"/>
      <c r="B60" s="41"/>
      <c r="C60" s="60" t="s">
        <v>10</v>
      </c>
      <c r="D60" s="51">
        <v>76802</v>
      </c>
      <c r="E60" s="51">
        <v>80000</v>
      </c>
      <c r="F60" s="82">
        <f t="shared" si="0"/>
        <v>1.0416395406369625</v>
      </c>
    </row>
    <row r="61" spans="1:6" ht="15">
      <c r="A61" s="41"/>
      <c r="B61" s="41"/>
      <c r="C61" s="60" t="s">
        <v>9</v>
      </c>
      <c r="D61" s="51">
        <v>2941705</v>
      </c>
      <c r="E61" s="51">
        <f>1414946+1755924</f>
        <v>3170870</v>
      </c>
      <c r="F61" s="82">
        <f t="shared" si="0"/>
        <v>1.0779021009924517</v>
      </c>
    </row>
    <row r="62" spans="1:6" ht="15">
      <c r="A62" s="41"/>
      <c r="B62" s="55"/>
      <c r="C62" s="83" t="s">
        <v>11</v>
      </c>
      <c r="D62" s="57"/>
      <c r="E62" s="57"/>
      <c r="F62" s="80"/>
    </row>
    <row r="63" spans="1:6" ht="15">
      <c r="A63" s="41"/>
      <c r="B63" s="42" t="s">
        <v>66</v>
      </c>
      <c r="C63" s="84" t="s">
        <v>67</v>
      </c>
      <c r="D63" s="49">
        <v>44000</v>
      </c>
      <c r="E63" s="49"/>
      <c r="F63" s="79">
        <f t="shared" si="0"/>
        <v>0</v>
      </c>
    </row>
    <row r="64" spans="1:6" ht="15">
      <c r="A64" s="41"/>
      <c r="B64" s="74"/>
      <c r="C64" s="37" t="s">
        <v>111</v>
      </c>
      <c r="D64" s="57"/>
      <c r="E64" s="57"/>
      <c r="F64" s="80"/>
    </row>
    <row r="65" spans="1:6" ht="15">
      <c r="A65" s="41"/>
      <c r="B65" s="42" t="s">
        <v>173</v>
      </c>
      <c r="C65" s="65" t="s">
        <v>28</v>
      </c>
      <c r="D65" s="49">
        <f>D67</f>
        <v>4000</v>
      </c>
      <c r="E65" s="49">
        <f>SUM(E68:E69)</f>
        <v>4800</v>
      </c>
      <c r="F65" s="79">
        <f>E65/D65</f>
        <v>1.2</v>
      </c>
    </row>
    <row r="66" spans="1:6" ht="15">
      <c r="A66" s="41"/>
      <c r="B66" s="41"/>
      <c r="C66" s="50" t="s">
        <v>5</v>
      </c>
      <c r="D66" s="51"/>
      <c r="E66" s="51"/>
      <c r="F66" s="82"/>
    </row>
    <row r="67" spans="1:6" ht="15">
      <c r="A67" s="41"/>
      <c r="B67" s="41"/>
      <c r="C67" s="75" t="s">
        <v>8</v>
      </c>
      <c r="D67" s="51">
        <f>SUM(D68:D69)</f>
        <v>4000</v>
      </c>
      <c r="E67" s="51">
        <f>SUM(E68:E69)</f>
        <v>4800</v>
      </c>
      <c r="F67" s="85">
        <f>E67/D67</f>
        <v>1.2</v>
      </c>
    </row>
    <row r="68" spans="1:6" ht="15">
      <c r="A68" s="41"/>
      <c r="B68" s="41"/>
      <c r="C68" s="60" t="s">
        <v>186</v>
      </c>
      <c r="D68" s="51">
        <v>3000</v>
      </c>
      <c r="E68" s="51">
        <v>3000</v>
      </c>
      <c r="F68" s="85">
        <f>E68/D68</f>
        <v>1</v>
      </c>
    </row>
    <row r="69" spans="1:6" ht="15">
      <c r="A69" s="41"/>
      <c r="B69" s="41"/>
      <c r="C69" s="86" t="s">
        <v>9</v>
      </c>
      <c r="D69" s="87">
        <v>1000</v>
      </c>
      <c r="E69" s="87">
        <v>1800</v>
      </c>
      <c r="F69" s="85">
        <f>E69/D69</f>
        <v>1.8</v>
      </c>
    </row>
    <row r="70" spans="1:6" s="6" customFormat="1" ht="30" customHeight="1">
      <c r="A70" s="27" t="s">
        <v>68</v>
      </c>
      <c r="B70" s="27"/>
      <c r="C70" s="88" t="s">
        <v>69</v>
      </c>
      <c r="D70" s="48">
        <f>D73+D78+D83+D71</f>
        <v>5705415</v>
      </c>
      <c r="E70" s="48">
        <f>E73+E78+E83+E71</f>
        <v>28900</v>
      </c>
      <c r="F70" s="89">
        <f>E70/D70</f>
        <v>0.005065363343420242</v>
      </c>
    </row>
    <row r="71" spans="1:6" s="6" customFormat="1" ht="16.5" customHeight="1">
      <c r="A71" s="31"/>
      <c r="B71" s="32" t="s">
        <v>189</v>
      </c>
      <c r="C71" s="90" t="s">
        <v>190</v>
      </c>
      <c r="D71" s="69">
        <v>5965</v>
      </c>
      <c r="E71" s="69">
        <v>8900</v>
      </c>
      <c r="F71" s="79">
        <f>E71/D71</f>
        <v>1.4920368818105616</v>
      </c>
    </row>
    <row r="72" spans="1:6" s="6" customFormat="1" ht="14.25" customHeight="1">
      <c r="A72" s="31"/>
      <c r="B72" s="36"/>
      <c r="C72" s="92" t="s">
        <v>111</v>
      </c>
      <c r="D72" s="165"/>
      <c r="E72" s="165"/>
      <c r="F72" s="80"/>
    </row>
    <row r="73" spans="1:6" ht="15">
      <c r="A73" s="41"/>
      <c r="B73" s="42" t="s">
        <v>70</v>
      </c>
      <c r="C73" s="73" t="s">
        <v>71</v>
      </c>
      <c r="D73" s="49">
        <f>D75</f>
        <v>5524000</v>
      </c>
      <c r="E73" s="49">
        <f>E75</f>
        <v>0</v>
      </c>
      <c r="F73" s="79">
        <f>E73/D73</f>
        <v>0</v>
      </c>
    </row>
    <row r="74" spans="1:6" ht="15">
      <c r="A74" s="41"/>
      <c r="B74" s="41"/>
      <c r="C74" s="91" t="s">
        <v>5</v>
      </c>
      <c r="D74" s="51"/>
      <c r="E74" s="51"/>
      <c r="F74" s="82"/>
    </row>
    <row r="75" spans="1:6" ht="15">
      <c r="A75" s="41"/>
      <c r="B75" s="41"/>
      <c r="C75" s="91" t="s">
        <v>6</v>
      </c>
      <c r="D75" s="51">
        <v>5524000</v>
      </c>
      <c r="E75" s="51"/>
      <c r="F75" s="82">
        <f>E75/D75</f>
        <v>0</v>
      </c>
    </row>
    <row r="76" spans="1:6" ht="14.25" customHeight="1">
      <c r="A76" s="41"/>
      <c r="B76" s="41"/>
      <c r="C76" s="54" t="s">
        <v>7</v>
      </c>
      <c r="D76" s="51">
        <v>4310495</v>
      </c>
      <c r="E76" s="51"/>
      <c r="F76" s="82">
        <f>E76/D76</f>
        <v>0</v>
      </c>
    </row>
    <row r="77" spans="1:6" ht="15">
      <c r="A77" s="41"/>
      <c r="B77" s="55"/>
      <c r="C77" s="56" t="s">
        <v>9</v>
      </c>
      <c r="D77" s="57">
        <f>D75-D76</f>
        <v>1213505</v>
      </c>
      <c r="E77" s="57">
        <f>E75-E76</f>
        <v>0</v>
      </c>
      <c r="F77" s="80">
        <f>E77/D77</f>
        <v>0</v>
      </c>
    </row>
    <row r="78" spans="1:6" ht="15">
      <c r="A78" s="41"/>
      <c r="B78" s="42" t="s">
        <v>130</v>
      </c>
      <c r="C78" s="73" t="s">
        <v>131</v>
      </c>
      <c r="D78" s="49">
        <f>D80</f>
        <v>163915</v>
      </c>
      <c r="E78" s="49">
        <f>E80</f>
        <v>0</v>
      </c>
      <c r="F78" s="79">
        <f>E78/D78</f>
        <v>0</v>
      </c>
    </row>
    <row r="79" spans="1:6" ht="15">
      <c r="A79" s="41"/>
      <c r="B79" s="41"/>
      <c r="C79" s="91" t="s">
        <v>5</v>
      </c>
      <c r="D79" s="51"/>
      <c r="E79" s="51"/>
      <c r="F79" s="82"/>
    </row>
    <row r="80" spans="1:6" ht="15">
      <c r="A80" s="41"/>
      <c r="B80" s="41"/>
      <c r="C80" s="91" t="s">
        <v>6</v>
      </c>
      <c r="D80" s="51">
        <f>SUM(D81:D82)</f>
        <v>163915</v>
      </c>
      <c r="E80" s="51"/>
      <c r="F80" s="82">
        <f>E80/D80</f>
        <v>0</v>
      </c>
    </row>
    <row r="81" spans="1:6" ht="15" customHeight="1">
      <c r="A81" s="41"/>
      <c r="B81" s="41"/>
      <c r="C81" s="54" t="s">
        <v>7</v>
      </c>
      <c r="D81" s="51"/>
      <c r="E81" s="51"/>
      <c r="F81" s="82"/>
    </row>
    <row r="82" spans="1:6" ht="15">
      <c r="A82" s="41"/>
      <c r="B82" s="55"/>
      <c r="C82" s="56" t="s">
        <v>10</v>
      </c>
      <c r="D82" s="57">
        <v>163915</v>
      </c>
      <c r="E82" s="57"/>
      <c r="F82" s="80">
        <f>E82/D82</f>
        <v>0</v>
      </c>
    </row>
    <row r="83" spans="1:6" ht="15">
      <c r="A83" s="41"/>
      <c r="B83" s="42" t="s">
        <v>129</v>
      </c>
      <c r="C83" s="73" t="s">
        <v>28</v>
      </c>
      <c r="D83" s="49">
        <v>11535</v>
      </c>
      <c r="E83" s="49">
        <v>20000</v>
      </c>
      <c r="F83" s="79">
        <f>E83/D83</f>
        <v>1.7338534893801474</v>
      </c>
    </row>
    <row r="84" spans="1:6" ht="15">
      <c r="A84" s="41"/>
      <c r="B84" s="41"/>
      <c r="C84" s="93" t="s">
        <v>111</v>
      </c>
      <c r="D84" s="87"/>
      <c r="E84" s="87"/>
      <c r="F84" s="94"/>
    </row>
    <row r="85" spans="1:6" s="5" customFormat="1" ht="19.5" customHeight="1">
      <c r="A85" s="27" t="s">
        <v>72</v>
      </c>
      <c r="B85" s="27"/>
      <c r="C85" s="64" t="s">
        <v>73</v>
      </c>
      <c r="D85" s="48">
        <f>D86</f>
        <v>455243</v>
      </c>
      <c r="E85" s="48">
        <f>E86</f>
        <v>699463</v>
      </c>
      <c r="F85" s="30">
        <f>E85/D85</f>
        <v>1.5364607473371363</v>
      </c>
    </row>
    <row r="86" spans="1:6" s="4" customFormat="1" ht="27" customHeight="1">
      <c r="A86" s="41"/>
      <c r="B86" s="32" t="s">
        <v>74</v>
      </c>
      <c r="C86" s="65" t="s">
        <v>75</v>
      </c>
      <c r="D86" s="49">
        <v>455243</v>
      </c>
      <c r="E86" s="49">
        <v>699463</v>
      </c>
      <c r="F86" s="35">
        <f>E86/D86</f>
        <v>1.5364607473371363</v>
      </c>
    </row>
    <row r="87" spans="1:6" s="4" customFormat="1" ht="15" customHeight="1">
      <c r="A87" s="41"/>
      <c r="B87" s="74"/>
      <c r="C87" s="92" t="s">
        <v>211</v>
      </c>
      <c r="D87" s="57"/>
      <c r="E87" s="57"/>
      <c r="F87" s="40"/>
    </row>
    <row r="88" spans="1:6" s="5" customFormat="1" ht="19.5" customHeight="1">
      <c r="A88" s="27" t="s">
        <v>113</v>
      </c>
      <c r="B88" s="27"/>
      <c r="C88" s="64" t="s">
        <v>114</v>
      </c>
      <c r="D88" s="48">
        <f>D91+D93</f>
        <v>0</v>
      </c>
      <c r="E88" s="48">
        <f>E89</f>
        <v>30000</v>
      </c>
      <c r="F88" s="30"/>
    </row>
    <row r="89" spans="1:6" s="4" customFormat="1" ht="12.75" customHeight="1">
      <c r="A89" s="41"/>
      <c r="B89" s="32" t="s">
        <v>115</v>
      </c>
      <c r="C89" s="65" t="s">
        <v>116</v>
      </c>
      <c r="D89" s="95">
        <f>SUM(D91:D93)</f>
        <v>0</v>
      </c>
      <c r="E89" s="95">
        <f>SUM(E91:E93)</f>
        <v>30000</v>
      </c>
      <c r="F89" s="35"/>
    </row>
    <row r="90" spans="1:6" s="4" customFormat="1" ht="12.75" customHeight="1">
      <c r="A90" s="41"/>
      <c r="B90" s="41"/>
      <c r="C90" s="96" t="s">
        <v>5</v>
      </c>
      <c r="D90" s="97"/>
      <c r="E90" s="97"/>
      <c r="F90" s="53"/>
    </row>
    <row r="91" spans="1:6" s="4" customFormat="1" ht="12.75" customHeight="1">
      <c r="A91" s="41"/>
      <c r="B91" s="41"/>
      <c r="C91" s="50" t="s">
        <v>119</v>
      </c>
      <c r="D91" s="51"/>
      <c r="E91" s="51"/>
      <c r="F91" s="53"/>
    </row>
    <row r="92" spans="1:6" s="4" customFormat="1" ht="43.5" customHeight="1">
      <c r="A92" s="41"/>
      <c r="B92" s="41"/>
      <c r="C92" s="44" t="s">
        <v>225</v>
      </c>
      <c r="D92" s="87"/>
      <c r="E92" s="87">
        <v>30000</v>
      </c>
      <c r="F92" s="47"/>
    </row>
    <row r="93" spans="1:6" s="4" customFormat="1" ht="12.75" customHeight="1">
      <c r="A93" s="55"/>
      <c r="B93" s="55"/>
      <c r="C93" s="37" t="s">
        <v>182</v>
      </c>
      <c r="D93" s="57"/>
      <c r="E93" s="57"/>
      <c r="F93" s="40"/>
    </row>
    <row r="94" spans="1:6" s="5" customFormat="1" ht="15" customHeight="1">
      <c r="A94" s="27" t="s">
        <v>76</v>
      </c>
      <c r="B94" s="27"/>
      <c r="C94" s="120" t="s">
        <v>77</v>
      </c>
      <c r="D94" s="48">
        <f>D95+D97+D112</f>
        <v>1402813</v>
      </c>
      <c r="E94" s="48">
        <f>E95+E97+E112</f>
        <v>37000</v>
      </c>
      <c r="F94" s="121">
        <f>E94/D94</f>
        <v>0.026375575361790915</v>
      </c>
    </row>
    <row r="95" spans="1:6" ht="15">
      <c r="A95" s="41"/>
      <c r="B95" s="32" t="s">
        <v>78</v>
      </c>
      <c r="C95" s="122" t="s">
        <v>79</v>
      </c>
      <c r="D95" s="69"/>
      <c r="E95" s="69"/>
      <c r="F95" s="123"/>
    </row>
    <row r="96" spans="1:6" ht="15">
      <c r="A96" s="41"/>
      <c r="B96" s="55"/>
      <c r="C96" s="124" t="s">
        <v>112</v>
      </c>
      <c r="D96" s="57"/>
      <c r="E96" s="57"/>
      <c r="F96" s="103"/>
    </row>
    <row r="97" spans="1:6" ht="45" customHeight="1">
      <c r="A97" s="41"/>
      <c r="B97" s="42" t="s">
        <v>80</v>
      </c>
      <c r="C97" s="125" t="s">
        <v>81</v>
      </c>
      <c r="D97" s="49">
        <f>D98</f>
        <v>1365813</v>
      </c>
      <c r="E97" s="49">
        <f>E98</f>
        <v>0</v>
      </c>
      <c r="F97" s="35">
        <f>E97/D97</f>
        <v>0</v>
      </c>
    </row>
    <row r="98" spans="1:6" ht="15">
      <c r="A98" s="41"/>
      <c r="B98" s="41"/>
      <c r="C98" s="50" t="s">
        <v>111</v>
      </c>
      <c r="D98" s="51">
        <f>SUM(D100:D107)</f>
        <v>1365813</v>
      </c>
      <c r="E98" s="51">
        <f>SUM(E100:E107)</f>
        <v>0</v>
      </c>
      <c r="F98" s="53">
        <f>E98/D98</f>
        <v>0</v>
      </c>
    </row>
    <row r="99" spans="1:6" ht="14.25" customHeight="1">
      <c r="A99" s="41"/>
      <c r="B99" s="41"/>
      <c r="C99" s="126" t="s">
        <v>218</v>
      </c>
      <c r="D99" s="51"/>
      <c r="E99" s="51"/>
      <c r="F99" s="53"/>
    </row>
    <row r="100" spans="1:6" ht="15">
      <c r="A100" s="41"/>
      <c r="B100" s="41"/>
      <c r="C100" s="127" t="s">
        <v>107</v>
      </c>
      <c r="D100" s="51">
        <v>1318626</v>
      </c>
      <c r="E100" s="51"/>
      <c r="F100" s="53">
        <f aca="true" t="shared" si="1" ref="F100:F112">E100/D100</f>
        <v>0</v>
      </c>
    </row>
    <row r="101" spans="1:6" ht="15">
      <c r="A101" s="41"/>
      <c r="B101" s="41"/>
      <c r="C101" s="127" t="s">
        <v>106</v>
      </c>
      <c r="D101" s="51">
        <v>7853</v>
      </c>
      <c r="E101" s="51"/>
      <c r="F101" s="53">
        <f t="shared" si="1"/>
        <v>0</v>
      </c>
    </row>
    <row r="102" spans="1:6" ht="15">
      <c r="A102" s="41"/>
      <c r="B102" s="41"/>
      <c r="C102" s="127" t="s">
        <v>220</v>
      </c>
      <c r="D102" s="51">
        <v>14994</v>
      </c>
      <c r="E102" s="51"/>
      <c r="F102" s="53">
        <f t="shared" si="1"/>
        <v>0</v>
      </c>
    </row>
    <row r="103" spans="1:6" ht="15">
      <c r="A103" s="41"/>
      <c r="B103" s="41"/>
      <c r="C103" s="127" t="s">
        <v>108</v>
      </c>
      <c r="D103" s="51">
        <v>3400</v>
      </c>
      <c r="E103" s="51"/>
      <c r="F103" s="53">
        <f t="shared" si="1"/>
        <v>0</v>
      </c>
    </row>
    <row r="104" spans="1:6" ht="15">
      <c r="A104" s="41"/>
      <c r="B104" s="41"/>
      <c r="C104" s="127" t="s">
        <v>109</v>
      </c>
      <c r="D104" s="51">
        <v>1714</v>
      </c>
      <c r="E104" s="51"/>
      <c r="F104" s="53">
        <f t="shared" si="1"/>
        <v>0</v>
      </c>
    </row>
    <row r="105" spans="1:6" ht="15">
      <c r="A105" s="41"/>
      <c r="B105" s="41"/>
      <c r="C105" s="127" t="s">
        <v>217</v>
      </c>
      <c r="D105" s="51">
        <v>368</v>
      </c>
      <c r="E105" s="51"/>
      <c r="F105" s="53">
        <f t="shared" si="1"/>
        <v>0</v>
      </c>
    </row>
    <row r="106" spans="1:6" ht="15" customHeight="1">
      <c r="A106" s="41"/>
      <c r="B106" s="41"/>
      <c r="C106" s="127" t="s">
        <v>212</v>
      </c>
      <c r="D106" s="51">
        <v>2646</v>
      </c>
      <c r="E106" s="51"/>
      <c r="F106" s="53">
        <f t="shared" si="1"/>
        <v>0</v>
      </c>
    </row>
    <row r="107" spans="1:6" ht="15">
      <c r="A107" s="41"/>
      <c r="B107" s="41"/>
      <c r="C107" s="127" t="s">
        <v>110</v>
      </c>
      <c r="D107" s="51">
        <f>SUM(D108:D111)</f>
        <v>16212</v>
      </c>
      <c r="E107" s="51">
        <f>SUM(E108:E111)</f>
        <v>0</v>
      </c>
      <c r="F107" s="53">
        <f t="shared" si="1"/>
        <v>0</v>
      </c>
    </row>
    <row r="108" spans="1:6" ht="15">
      <c r="A108" s="41"/>
      <c r="B108" s="41"/>
      <c r="C108" s="128" t="s">
        <v>104</v>
      </c>
      <c r="D108" s="51">
        <v>2100</v>
      </c>
      <c r="E108" s="51"/>
      <c r="F108" s="53">
        <f t="shared" si="1"/>
        <v>0</v>
      </c>
    </row>
    <row r="109" spans="1:6" ht="15">
      <c r="A109" s="41"/>
      <c r="B109" s="41"/>
      <c r="C109" s="128" t="s">
        <v>105</v>
      </c>
      <c r="D109" s="51">
        <v>8820</v>
      </c>
      <c r="E109" s="51"/>
      <c r="F109" s="53">
        <f t="shared" si="1"/>
        <v>0</v>
      </c>
    </row>
    <row r="110" spans="1:6" ht="15">
      <c r="A110" s="41"/>
      <c r="B110" s="41"/>
      <c r="C110" s="128" t="s">
        <v>178</v>
      </c>
      <c r="D110" s="51">
        <v>3087</v>
      </c>
      <c r="E110" s="51"/>
      <c r="F110" s="53">
        <f t="shared" si="1"/>
        <v>0</v>
      </c>
    </row>
    <row r="111" spans="1:6" ht="14.25" customHeight="1">
      <c r="A111" s="41"/>
      <c r="B111" s="55"/>
      <c r="C111" s="129" t="s">
        <v>206</v>
      </c>
      <c r="D111" s="57">
        <v>2205</v>
      </c>
      <c r="E111" s="57"/>
      <c r="F111" s="40">
        <f t="shared" si="1"/>
        <v>0</v>
      </c>
    </row>
    <row r="112" spans="1:6" ht="15">
      <c r="A112" s="41"/>
      <c r="B112" s="42" t="s">
        <v>82</v>
      </c>
      <c r="C112" s="65" t="s">
        <v>28</v>
      </c>
      <c r="D112" s="49">
        <f>D114</f>
        <v>37000</v>
      </c>
      <c r="E112" s="49">
        <f>E114</f>
        <v>37000</v>
      </c>
      <c r="F112" s="101">
        <f t="shared" si="1"/>
        <v>1</v>
      </c>
    </row>
    <row r="113" spans="1:6" ht="15">
      <c r="A113" s="41"/>
      <c r="B113" s="41"/>
      <c r="C113" s="50" t="s">
        <v>5</v>
      </c>
      <c r="D113" s="51"/>
      <c r="E113" s="51"/>
      <c r="F113" s="102"/>
    </row>
    <row r="114" spans="1:6" ht="15">
      <c r="A114" s="41"/>
      <c r="B114" s="41"/>
      <c r="C114" s="75" t="s">
        <v>8</v>
      </c>
      <c r="D114" s="51">
        <f>SUM(D115:D117)</f>
        <v>37000</v>
      </c>
      <c r="E114" s="51">
        <f>SUM(E115:E117)</f>
        <v>37000</v>
      </c>
      <c r="F114" s="102">
        <f aca="true" t="shared" si="2" ref="F114:F119">E114/D114</f>
        <v>1</v>
      </c>
    </row>
    <row r="115" spans="1:6" ht="14.25" customHeight="1">
      <c r="A115" s="41"/>
      <c r="B115" s="41"/>
      <c r="C115" s="91" t="s">
        <v>7</v>
      </c>
      <c r="D115" s="51">
        <v>2000</v>
      </c>
      <c r="E115" s="51">
        <v>2000</v>
      </c>
      <c r="F115" s="102">
        <f t="shared" si="2"/>
        <v>1</v>
      </c>
    </row>
    <row r="116" spans="1:6" ht="15">
      <c r="A116" s="41"/>
      <c r="B116" s="41"/>
      <c r="C116" s="60" t="s">
        <v>10</v>
      </c>
      <c r="D116" s="51">
        <v>7000</v>
      </c>
      <c r="E116" s="51">
        <v>7000</v>
      </c>
      <c r="F116" s="102">
        <f t="shared" si="2"/>
        <v>1</v>
      </c>
    </row>
    <row r="117" spans="1:6" ht="15">
      <c r="A117" s="55"/>
      <c r="B117" s="55"/>
      <c r="C117" s="56" t="s">
        <v>9</v>
      </c>
      <c r="D117" s="57">
        <v>28000</v>
      </c>
      <c r="E117" s="57">
        <v>28000</v>
      </c>
      <c r="F117" s="103">
        <f t="shared" si="2"/>
        <v>1</v>
      </c>
    </row>
    <row r="118" spans="1:7" s="7" customFormat="1" ht="14.25" customHeight="1">
      <c r="A118" s="98">
        <v>852</v>
      </c>
      <c r="B118" s="98"/>
      <c r="C118" s="130" t="s">
        <v>175</v>
      </c>
      <c r="D118" s="48">
        <f>D119+D143+D149+D164+D157+D159+D155</f>
        <v>7786434</v>
      </c>
      <c r="E118" s="48">
        <f>E119+E143+E149+E164+E157+E159+E155</f>
        <v>8153714</v>
      </c>
      <c r="F118" s="30">
        <f t="shared" si="2"/>
        <v>1.0471692176418628</v>
      </c>
      <c r="G118" s="9"/>
    </row>
    <row r="119" spans="1:6" ht="15">
      <c r="A119" s="99"/>
      <c r="B119" s="100">
        <v>85201</v>
      </c>
      <c r="C119" s="65" t="s">
        <v>83</v>
      </c>
      <c r="D119" s="49">
        <f>D121</f>
        <v>3402891</v>
      </c>
      <c r="E119" s="49">
        <f>E121+E125</f>
        <v>3471965</v>
      </c>
      <c r="F119" s="101">
        <f t="shared" si="2"/>
        <v>1.0202986225535875</v>
      </c>
    </row>
    <row r="120" spans="1:6" ht="15">
      <c r="A120" s="99"/>
      <c r="B120" s="99"/>
      <c r="C120" s="50" t="s">
        <v>5</v>
      </c>
      <c r="D120" s="51"/>
      <c r="E120" s="51"/>
      <c r="F120" s="102"/>
    </row>
    <row r="121" spans="1:6" ht="15">
      <c r="A121" s="99"/>
      <c r="B121" s="99"/>
      <c r="C121" s="75" t="s">
        <v>8</v>
      </c>
      <c r="D121" s="51">
        <f>SUM(D122:D124)</f>
        <v>3402891</v>
      </c>
      <c r="E121" s="51">
        <f>SUM(E122:E124)</f>
        <v>3471965</v>
      </c>
      <c r="F121" s="102">
        <f>E121/D121</f>
        <v>1.0202986225535875</v>
      </c>
    </row>
    <row r="122" spans="1:6" ht="12.75" customHeight="1">
      <c r="A122" s="99"/>
      <c r="B122" s="99"/>
      <c r="C122" s="54" t="s">
        <v>7</v>
      </c>
      <c r="D122" s="51">
        <f>D128+D131+D134</f>
        <v>1699112</v>
      </c>
      <c r="E122" s="51">
        <f>E128+E131+E134</f>
        <v>1660476</v>
      </c>
      <c r="F122" s="102">
        <f>E122/D122</f>
        <v>0.977261063426072</v>
      </c>
    </row>
    <row r="123" spans="1:6" ht="15">
      <c r="A123" s="99"/>
      <c r="B123" s="99"/>
      <c r="C123" s="60" t="s">
        <v>10</v>
      </c>
      <c r="D123" s="51">
        <f>SUM(D137:D140)</f>
        <v>703824</v>
      </c>
      <c r="E123" s="51">
        <f>SUM(E137:E140)</f>
        <v>754728</v>
      </c>
      <c r="F123" s="102">
        <f>E123/D123</f>
        <v>1.0723248994066699</v>
      </c>
    </row>
    <row r="124" spans="1:6" ht="15">
      <c r="A124" s="99"/>
      <c r="B124" s="99"/>
      <c r="C124" s="60" t="s">
        <v>9</v>
      </c>
      <c r="D124" s="51">
        <f>D129+D132+D135+D141</f>
        <v>999955</v>
      </c>
      <c r="E124" s="51">
        <f>E129+E132+E135+E141</f>
        <v>1056761</v>
      </c>
      <c r="F124" s="102">
        <f>E124/D124</f>
        <v>1.0568085563850373</v>
      </c>
    </row>
    <row r="125" spans="1:6" ht="15">
      <c r="A125" s="99"/>
      <c r="B125" s="99"/>
      <c r="C125" s="60" t="s">
        <v>11</v>
      </c>
      <c r="D125" s="51"/>
      <c r="E125" s="51"/>
      <c r="F125" s="102"/>
    </row>
    <row r="126" spans="1:6" ht="15.75" customHeight="1">
      <c r="A126" s="99"/>
      <c r="B126" s="99"/>
      <c r="C126" s="131" t="s">
        <v>218</v>
      </c>
      <c r="D126" s="132"/>
      <c r="E126" s="132"/>
      <c r="F126" s="112"/>
    </row>
    <row r="127" spans="1:6" ht="15">
      <c r="A127" s="99"/>
      <c r="B127" s="99"/>
      <c r="C127" s="84" t="s">
        <v>151</v>
      </c>
      <c r="D127" s="49">
        <f>SUM(D128:D129)</f>
        <v>1009319</v>
      </c>
      <c r="E127" s="49">
        <f>SUM(E128:E129)</f>
        <v>1055521</v>
      </c>
      <c r="F127" s="101">
        <f aca="true" t="shared" si="3" ref="F127:F141">E127/D127</f>
        <v>1.0457754188715362</v>
      </c>
    </row>
    <row r="128" spans="1:6" ht="14.25" customHeight="1">
      <c r="A128" s="99"/>
      <c r="B128" s="99"/>
      <c r="C128" s="54" t="s">
        <v>7</v>
      </c>
      <c r="D128" s="51">
        <v>733929</v>
      </c>
      <c r="E128" s="51">
        <v>776942</v>
      </c>
      <c r="F128" s="102">
        <f t="shared" si="3"/>
        <v>1.0586064864584994</v>
      </c>
    </row>
    <row r="129" spans="1:7" ht="12.75" customHeight="1">
      <c r="A129" s="99"/>
      <c r="B129" s="99"/>
      <c r="C129" s="56" t="s">
        <v>9</v>
      </c>
      <c r="D129" s="57">
        <v>275390</v>
      </c>
      <c r="E129" s="57">
        <v>278579</v>
      </c>
      <c r="F129" s="103">
        <f t="shared" si="3"/>
        <v>1.0115799411743345</v>
      </c>
      <c r="G129" s="166"/>
    </row>
    <row r="130" spans="1:7" ht="12.75" customHeight="1">
      <c r="A130" s="99"/>
      <c r="B130" s="99"/>
      <c r="C130" s="84" t="s">
        <v>219</v>
      </c>
      <c r="D130" s="49">
        <f>SUM(D131:D132)</f>
        <v>1312865</v>
      </c>
      <c r="E130" s="49">
        <f>SUM(E131:E132)</f>
        <v>1257251</v>
      </c>
      <c r="F130" s="101">
        <f t="shared" si="3"/>
        <v>0.9576392089057139</v>
      </c>
      <c r="G130" s="166"/>
    </row>
    <row r="131" spans="1:6" ht="15.75" customHeight="1">
      <c r="A131" s="99"/>
      <c r="B131" s="99"/>
      <c r="C131" s="54" t="s">
        <v>7</v>
      </c>
      <c r="D131" s="51">
        <v>915256</v>
      </c>
      <c r="E131" s="51">
        <v>832074</v>
      </c>
      <c r="F131" s="102">
        <f t="shared" si="3"/>
        <v>0.9091161379985491</v>
      </c>
    </row>
    <row r="132" spans="1:6" ht="12.75" customHeight="1">
      <c r="A132" s="99"/>
      <c r="B132" s="99"/>
      <c r="C132" s="56" t="s">
        <v>9</v>
      </c>
      <c r="D132" s="57">
        <v>397609</v>
      </c>
      <c r="E132" s="57">
        <v>425177</v>
      </c>
      <c r="F132" s="103">
        <f t="shared" si="3"/>
        <v>1.0693344466548795</v>
      </c>
    </row>
    <row r="133" spans="1:6" ht="12.75" customHeight="1">
      <c r="A133" s="99"/>
      <c r="B133" s="99"/>
      <c r="C133" s="84" t="s">
        <v>221</v>
      </c>
      <c r="D133" s="49">
        <f>SUM(D134:D135)</f>
        <v>124965</v>
      </c>
      <c r="E133" s="49">
        <f>SUM(E134:E135)</f>
        <v>131465</v>
      </c>
      <c r="F133" s="101">
        <f t="shared" si="3"/>
        <v>1.052014564077942</v>
      </c>
    </row>
    <row r="134" spans="1:6" ht="15" customHeight="1">
      <c r="A134" s="99"/>
      <c r="B134" s="99"/>
      <c r="C134" s="54" t="s">
        <v>7</v>
      </c>
      <c r="D134" s="51">
        <v>49927</v>
      </c>
      <c r="E134" s="51">
        <v>51460</v>
      </c>
      <c r="F134" s="102">
        <f t="shared" si="3"/>
        <v>1.0307048290504135</v>
      </c>
    </row>
    <row r="135" spans="1:6" ht="15">
      <c r="A135" s="99"/>
      <c r="B135" s="99"/>
      <c r="C135" s="56" t="s">
        <v>9</v>
      </c>
      <c r="D135" s="57">
        <v>75038</v>
      </c>
      <c r="E135" s="57">
        <v>80005</v>
      </c>
      <c r="F135" s="103">
        <f t="shared" si="3"/>
        <v>1.066193128814734</v>
      </c>
    </row>
    <row r="136" spans="1:7" ht="15">
      <c r="A136" s="99"/>
      <c r="B136" s="99"/>
      <c r="C136" s="73" t="s">
        <v>152</v>
      </c>
      <c r="D136" s="49">
        <f>SUM(D137:D141)</f>
        <v>955742</v>
      </c>
      <c r="E136" s="49">
        <f>SUM(E137:E141)</f>
        <v>1027728</v>
      </c>
      <c r="F136" s="101">
        <f t="shared" si="3"/>
        <v>1.0753194899878837</v>
      </c>
      <c r="G136" s="8"/>
    </row>
    <row r="137" spans="1:6" ht="12.75" customHeight="1">
      <c r="A137" s="99"/>
      <c r="B137" s="99"/>
      <c r="C137" s="54" t="s">
        <v>153</v>
      </c>
      <c r="D137" s="51">
        <v>132400</v>
      </c>
      <c r="E137" s="51">
        <v>165528</v>
      </c>
      <c r="F137" s="102">
        <f t="shared" si="3"/>
        <v>1.2502114803625377</v>
      </c>
    </row>
    <row r="138" spans="1:6" ht="12.75" customHeight="1">
      <c r="A138" s="99"/>
      <c r="B138" s="99"/>
      <c r="C138" s="54" t="s">
        <v>177</v>
      </c>
      <c r="D138" s="51">
        <v>112224</v>
      </c>
      <c r="E138" s="51">
        <v>120000</v>
      </c>
      <c r="F138" s="102">
        <f t="shared" si="3"/>
        <v>1.0692899914456802</v>
      </c>
    </row>
    <row r="139" spans="1:7" ht="12.75" customHeight="1">
      <c r="A139" s="99"/>
      <c r="B139" s="99"/>
      <c r="C139" s="54" t="s">
        <v>200</v>
      </c>
      <c r="D139" s="51">
        <v>259200</v>
      </c>
      <c r="E139" s="51">
        <v>259200</v>
      </c>
      <c r="F139" s="102">
        <f t="shared" si="3"/>
        <v>1</v>
      </c>
      <c r="G139" s="8"/>
    </row>
    <row r="140" spans="1:6" ht="12.75" customHeight="1">
      <c r="A140" s="99"/>
      <c r="B140" s="99"/>
      <c r="C140" s="54" t="s">
        <v>188</v>
      </c>
      <c r="D140" s="51">
        <v>200000</v>
      </c>
      <c r="E140" s="51">
        <v>210000</v>
      </c>
      <c r="F140" s="102">
        <f t="shared" si="3"/>
        <v>1.05</v>
      </c>
    </row>
    <row r="141" spans="1:6" ht="15">
      <c r="A141" s="99"/>
      <c r="B141" s="99"/>
      <c r="C141" s="86" t="s">
        <v>185</v>
      </c>
      <c r="D141" s="87">
        <v>251918</v>
      </c>
      <c r="E141" s="87">
        <v>273000</v>
      </c>
      <c r="F141" s="133">
        <f t="shared" si="3"/>
        <v>1.083685961304869</v>
      </c>
    </row>
    <row r="142" spans="1:6" ht="15">
      <c r="A142" s="109"/>
      <c r="B142" s="109"/>
      <c r="C142" s="56" t="s">
        <v>204</v>
      </c>
      <c r="D142" s="57"/>
      <c r="E142" s="57"/>
      <c r="F142" s="103"/>
    </row>
    <row r="143" spans="1:6" ht="13.5" customHeight="1">
      <c r="A143" s="99"/>
      <c r="B143" s="111">
        <v>85204</v>
      </c>
      <c r="C143" s="104" t="s">
        <v>85</v>
      </c>
      <c r="D143" s="49">
        <f>D145</f>
        <v>3746788</v>
      </c>
      <c r="E143" s="49">
        <f>E145</f>
        <v>3939167</v>
      </c>
      <c r="F143" s="101">
        <f>E143/D143</f>
        <v>1.0513450454095614</v>
      </c>
    </row>
    <row r="144" spans="1:6" ht="15">
      <c r="A144" s="99"/>
      <c r="B144" s="99"/>
      <c r="C144" s="50" t="s">
        <v>5</v>
      </c>
      <c r="D144" s="51"/>
      <c r="E144" s="51"/>
      <c r="F144" s="102"/>
    </row>
    <row r="145" spans="1:6" ht="15">
      <c r="A145" s="99"/>
      <c r="B145" s="99"/>
      <c r="C145" s="50" t="s">
        <v>8</v>
      </c>
      <c r="D145" s="51">
        <f>SUM(D146:D148)</f>
        <v>3746788</v>
      </c>
      <c r="E145" s="51">
        <f>SUM(E146:E148)</f>
        <v>3939167</v>
      </c>
      <c r="F145" s="102">
        <f>E145/D145</f>
        <v>1.0513450454095614</v>
      </c>
    </row>
    <row r="146" spans="1:7" ht="14.25" customHeight="1">
      <c r="A146" s="99"/>
      <c r="B146" s="99"/>
      <c r="C146" s="54" t="s">
        <v>7</v>
      </c>
      <c r="D146" s="51">
        <v>126450</v>
      </c>
      <c r="E146" s="51">
        <v>204438</v>
      </c>
      <c r="F146" s="102">
        <f>E146/D146</f>
        <v>1.6167497034400948</v>
      </c>
      <c r="G146" s="11"/>
    </row>
    <row r="147" spans="1:6" ht="12.75" customHeight="1">
      <c r="A147" s="99"/>
      <c r="B147" s="99"/>
      <c r="C147" s="54" t="s">
        <v>10</v>
      </c>
      <c r="D147" s="51">
        <v>129030</v>
      </c>
      <c r="E147" s="51">
        <v>182000</v>
      </c>
      <c r="F147" s="102">
        <f>E147/D147</f>
        <v>1.4105246841819732</v>
      </c>
    </row>
    <row r="148" spans="1:6" ht="15">
      <c r="A148" s="99"/>
      <c r="B148" s="109"/>
      <c r="C148" s="56" t="s">
        <v>9</v>
      </c>
      <c r="D148" s="57">
        <v>3491308</v>
      </c>
      <c r="E148" s="57">
        <v>3552729</v>
      </c>
      <c r="F148" s="103">
        <f>E148/D148</f>
        <v>1.0175925469766631</v>
      </c>
    </row>
    <row r="149" spans="1:6" ht="13.5" customHeight="1">
      <c r="A149" s="99"/>
      <c r="B149" s="111">
        <v>85218</v>
      </c>
      <c r="C149" s="104" t="s">
        <v>86</v>
      </c>
      <c r="D149" s="49">
        <f>D151+D154</f>
        <v>545728</v>
      </c>
      <c r="E149" s="49">
        <f>E151</f>
        <v>576860</v>
      </c>
      <c r="F149" s="101">
        <f>E149/D149</f>
        <v>1.0570467339040694</v>
      </c>
    </row>
    <row r="150" spans="1:6" ht="15">
      <c r="A150" s="99"/>
      <c r="B150" s="99"/>
      <c r="C150" s="50" t="s">
        <v>5</v>
      </c>
      <c r="D150" s="51"/>
      <c r="E150" s="51"/>
      <c r="F150" s="102"/>
    </row>
    <row r="151" spans="1:6" ht="15">
      <c r="A151" s="99"/>
      <c r="B151" s="99"/>
      <c r="C151" s="75" t="s">
        <v>8</v>
      </c>
      <c r="D151" s="51">
        <v>532728</v>
      </c>
      <c r="E151" s="51">
        <v>576860</v>
      </c>
      <c r="F151" s="102">
        <f>E151/D151</f>
        <v>1.0828415251310237</v>
      </c>
    </row>
    <row r="152" spans="1:6" ht="14.25" customHeight="1">
      <c r="A152" s="99"/>
      <c r="B152" s="99"/>
      <c r="C152" s="54" t="s">
        <v>7</v>
      </c>
      <c r="D152" s="51">
        <v>464214</v>
      </c>
      <c r="E152" s="51">
        <v>508346</v>
      </c>
      <c r="F152" s="102">
        <f>E152/D152</f>
        <v>1.095068222845498</v>
      </c>
    </row>
    <row r="153" spans="1:6" ht="15">
      <c r="A153" s="99"/>
      <c r="B153" s="99"/>
      <c r="C153" s="86" t="s">
        <v>9</v>
      </c>
      <c r="D153" s="87">
        <f>D151-D152</f>
        <v>68514</v>
      </c>
      <c r="E153" s="87">
        <f>E151-E152</f>
        <v>68514</v>
      </c>
      <c r="F153" s="133">
        <f>E153/D153</f>
        <v>1</v>
      </c>
    </row>
    <row r="154" spans="1:6" ht="15">
      <c r="A154" s="99"/>
      <c r="B154" s="109"/>
      <c r="C154" s="167" t="s">
        <v>11</v>
      </c>
      <c r="D154" s="57">
        <v>13000</v>
      </c>
      <c r="E154" s="57"/>
      <c r="F154" s="103"/>
    </row>
    <row r="155" spans="1:6" ht="45">
      <c r="A155" s="99"/>
      <c r="B155" s="100">
        <v>85220</v>
      </c>
      <c r="C155" s="171" t="s">
        <v>226</v>
      </c>
      <c r="D155" s="69">
        <v>0</v>
      </c>
      <c r="E155" s="69">
        <v>72000</v>
      </c>
      <c r="F155" s="123"/>
    </row>
    <row r="156" spans="1:6" ht="15">
      <c r="A156" s="99"/>
      <c r="B156" s="150"/>
      <c r="C156" s="115" t="s">
        <v>213</v>
      </c>
      <c r="D156" s="57"/>
      <c r="E156" s="57"/>
      <c r="F156" s="103"/>
    </row>
    <row r="157" spans="1:6" ht="15">
      <c r="A157" s="99"/>
      <c r="B157" s="111">
        <v>85226</v>
      </c>
      <c r="C157" s="104" t="s">
        <v>184</v>
      </c>
      <c r="D157" s="49">
        <v>33000</v>
      </c>
      <c r="E157" s="49">
        <v>34000</v>
      </c>
      <c r="F157" s="101">
        <f>E157/D157</f>
        <v>1.0303030303030303</v>
      </c>
    </row>
    <row r="158" spans="1:6" ht="15">
      <c r="A158" s="99"/>
      <c r="B158" s="99"/>
      <c r="C158" s="126" t="s">
        <v>213</v>
      </c>
      <c r="D158" s="51"/>
      <c r="E158" s="51"/>
      <c r="F158" s="102"/>
    </row>
    <row r="159" spans="1:6" ht="15">
      <c r="A159" s="99"/>
      <c r="B159" s="100">
        <v>85233</v>
      </c>
      <c r="C159" s="138" t="s">
        <v>128</v>
      </c>
      <c r="D159" s="69">
        <f>SUM(D162:D163)</f>
        <v>6215</v>
      </c>
      <c r="E159" s="69">
        <f>SUM(E162:E163)</f>
        <v>5992</v>
      </c>
      <c r="F159" s="101">
        <f>E159/D159</f>
        <v>0.964119066773934</v>
      </c>
    </row>
    <row r="160" spans="1:6" ht="15">
      <c r="A160" s="99"/>
      <c r="B160" s="99"/>
      <c r="C160" s="126" t="s">
        <v>111</v>
      </c>
      <c r="D160" s="51"/>
      <c r="E160" s="51"/>
      <c r="F160" s="102"/>
    </row>
    <row r="161" spans="1:6" ht="14.25" customHeight="1">
      <c r="A161" s="99"/>
      <c r="B161" s="99"/>
      <c r="C161" s="126" t="s">
        <v>218</v>
      </c>
      <c r="D161" s="51"/>
      <c r="E161" s="51"/>
      <c r="F161" s="102"/>
    </row>
    <row r="162" spans="1:6" ht="15">
      <c r="A162" s="99"/>
      <c r="B162" s="99"/>
      <c r="C162" s="126" t="s">
        <v>106</v>
      </c>
      <c r="D162" s="51">
        <v>3215</v>
      </c>
      <c r="E162" s="51">
        <v>2992</v>
      </c>
      <c r="F162" s="102">
        <f>E162/D162</f>
        <v>0.9306376360808709</v>
      </c>
    </row>
    <row r="163" spans="1:6" ht="15">
      <c r="A163" s="99"/>
      <c r="B163" s="109"/>
      <c r="C163" s="115" t="s">
        <v>222</v>
      </c>
      <c r="D163" s="57">
        <v>3000</v>
      </c>
      <c r="E163" s="57">
        <v>3000</v>
      </c>
      <c r="F163" s="103">
        <f>E163/D163</f>
        <v>1</v>
      </c>
    </row>
    <row r="164" spans="1:6" ht="15">
      <c r="A164" s="99"/>
      <c r="B164" s="111">
        <v>85295</v>
      </c>
      <c r="C164" s="104" t="s">
        <v>28</v>
      </c>
      <c r="D164" s="49">
        <f>D166</f>
        <v>51812</v>
      </c>
      <c r="E164" s="49">
        <f>E167+E168</f>
        <v>53730</v>
      </c>
      <c r="F164" s="101">
        <f>E164/D164</f>
        <v>1.0370184513240177</v>
      </c>
    </row>
    <row r="165" spans="1:6" ht="15">
      <c r="A165" s="99"/>
      <c r="B165" s="99"/>
      <c r="C165" s="50" t="s">
        <v>5</v>
      </c>
      <c r="D165" s="51"/>
      <c r="E165" s="51"/>
      <c r="F165" s="102"/>
    </row>
    <row r="166" spans="1:6" ht="15">
      <c r="A166" s="99"/>
      <c r="B166" s="99"/>
      <c r="C166" s="75" t="s">
        <v>8</v>
      </c>
      <c r="D166" s="51">
        <f>SUM(D167:D168)</f>
        <v>51812</v>
      </c>
      <c r="E166" s="51">
        <f>SUM(E167:E168)</f>
        <v>53730</v>
      </c>
      <c r="F166" s="102">
        <f>E166/D166</f>
        <v>1.0370184513240177</v>
      </c>
    </row>
    <row r="167" spans="1:6" ht="12.75" customHeight="1">
      <c r="A167" s="99"/>
      <c r="B167" s="99"/>
      <c r="C167" s="54" t="s">
        <v>10</v>
      </c>
      <c r="D167" s="51">
        <f>SUM(D171:D172)</f>
        <v>43000</v>
      </c>
      <c r="E167" s="51">
        <v>43000</v>
      </c>
      <c r="F167" s="102">
        <f>E167/D167</f>
        <v>1</v>
      </c>
    </row>
    <row r="168" spans="1:6" ht="15">
      <c r="A168" s="99"/>
      <c r="B168" s="99"/>
      <c r="C168" s="60" t="s">
        <v>9</v>
      </c>
      <c r="D168" s="51">
        <f>D170+D173+D174</f>
        <v>8812</v>
      </c>
      <c r="E168" s="51">
        <f>E170+E173+E174</f>
        <v>10730</v>
      </c>
      <c r="F168" s="102">
        <f>E168/D168</f>
        <v>1.2176577394462098</v>
      </c>
    </row>
    <row r="169" spans="1:6" ht="14.25" customHeight="1">
      <c r="A169" s="99"/>
      <c r="B169" s="99"/>
      <c r="C169" s="61" t="s">
        <v>218</v>
      </c>
      <c r="D169" s="51"/>
      <c r="E169" s="51"/>
      <c r="F169" s="102"/>
    </row>
    <row r="170" spans="1:6" ht="15">
      <c r="A170" s="99"/>
      <c r="B170" s="99"/>
      <c r="C170" s="61" t="s">
        <v>152</v>
      </c>
      <c r="D170" s="106">
        <v>3000</v>
      </c>
      <c r="E170" s="51">
        <v>4000</v>
      </c>
      <c r="F170" s="102">
        <f aca="true" t="shared" si="4" ref="F170:F175">E170/D170</f>
        <v>1.3333333333333333</v>
      </c>
    </row>
    <row r="171" spans="1:6" ht="15">
      <c r="A171" s="99"/>
      <c r="B171" s="99"/>
      <c r="C171" s="61" t="s">
        <v>165</v>
      </c>
      <c r="D171" s="51">
        <v>33000</v>
      </c>
      <c r="E171" s="51">
        <v>43000</v>
      </c>
      <c r="F171" s="102">
        <f t="shared" si="4"/>
        <v>1.303030303030303</v>
      </c>
    </row>
    <row r="172" spans="1:6" ht="15">
      <c r="A172" s="99"/>
      <c r="B172" s="99"/>
      <c r="C172" s="61" t="s">
        <v>166</v>
      </c>
      <c r="D172" s="51">
        <v>10000</v>
      </c>
      <c r="E172" s="51">
        <v>10000</v>
      </c>
      <c r="F172" s="102">
        <f t="shared" si="4"/>
        <v>1</v>
      </c>
    </row>
    <row r="173" spans="1:6" ht="15">
      <c r="A173" s="99"/>
      <c r="B173" s="99"/>
      <c r="C173" s="126" t="s">
        <v>167</v>
      </c>
      <c r="D173" s="51">
        <v>3624</v>
      </c>
      <c r="E173" s="51">
        <v>3624</v>
      </c>
      <c r="F173" s="102">
        <f t="shared" si="4"/>
        <v>1</v>
      </c>
    </row>
    <row r="174" spans="1:6" ht="15">
      <c r="A174" s="99"/>
      <c r="B174" s="99"/>
      <c r="C174" s="139" t="s">
        <v>219</v>
      </c>
      <c r="D174" s="87">
        <v>2188</v>
      </c>
      <c r="E174" s="87">
        <v>3106</v>
      </c>
      <c r="F174" s="133">
        <f t="shared" si="4"/>
        <v>1.4195612431444242</v>
      </c>
    </row>
    <row r="175" spans="1:6" ht="27.75" customHeight="1">
      <c r="A175" s="98">
        <v>853</v>
      </c>
      <c r="B175" s="98"/>
      <c r="C175" s="140" t="s">
        <v>176</v>
      </c>
      <c r="D175" s="48">
        <f>D176+D178+D184+D189</f>
        <v>1704029</v>
      </c>
      <c r="E175" s="48">
        <f>E176+E178+E184+E189</f>
        <v>1577520</v>
      </c>
      <c r="F175" s="141">
        <f t="shared" si="4"/>
        <v>0.9257588926010062</v>
      </c>
    </row>
    <row r="176" spans="1:6" ht="28.5" customHeight="1">
      <c r="A176" s="16"/>
      <c r="B176" s="100">
        <v>85311</v>
      </c>
      <c r="C176" s="138" t="s">
        <v>201</v>
      </c>
      <c r="D176" s="69">
        <v>0</v>
      </c>
      <c r="E176" s="69">
        <v>50000</v>
      </c>
      <c r="F176" s="102"/>
    </row>
    <row r="177" spans="1:6" ht="27.75" customHeight="1">
      <c r="A177" s="142"/>
      <c r="B177" s="143"/>
      <c r="C177" s="115" t="s">
        <v>214</v>
      </c>
      <c r="D177" s="57"/>
      <c r="E177" s="57"/>
      <c r="F177" s="103"/>
    </row>
    <row r="178" spans="1:6" ht="28.5" customHeight="1">
      <c r="A178" s="16"/>
      <c r="B178" s="111">
        <v>85321</v>
      </c>
      <c r="C178" s="104" t="s">
        <v>170</v>
      </c>
      <c r="D178" s="49">
        <f>D180+D183</f>
        <v>131000</v>
      </c>
      <c r="E178" s="49">
        <f>E180</f>
        <v>0</v>
      </c>
      <c r="F178" s="101">
        <f>E178/D178</f>
        <v>0</v>
      </c>
    </row>
    <row r="179" spans="1:6" ht="13.5" customHeight="1">
      <c r="A179" s="16"/>
      <c r="B179" s="99"/>
      <c r="C179" s="50" t="s">
        <v>5</v>
      </c>
      <c r="D179" s="51"/>
      <c r="E179" s="51"/>
      <c r="F179" s="102"/>
    </row>
    <row r="180" spans="1:6" ht="14.25" customHeight="1">
      <c r="A180" s="16"/>
      <c r="B180" s="99"/>
      <c r="C180" s="75" t="s">
        <v>8</v>
      </c>
      <c r="D180" s="51">
        <f>SUM(D181:D182)</f>
        <v>127000</v>
      </c>
      <c r="E180" s="51">
        <f>SUM(E181:E182)</f>
        <v>0</v>
      </c>
      <c r="F180" s="102">
        <f>E180/D180</f>
        <v>0</v>
      </c>
    </row>
    <row r="181" spans="1:6" ht="15" customHeight="1">
      <c r="A181" s="16"/>
      <c r="B181" s="99"/>
      <c r="C181" s="54" t="s">
        <v>7</v>
      </c>
      <c r="D181" s="51">
        <v>102823</v>
      </c>
      <c r="E181" s="51"/>
      <c r="F181" s="102">
        <f>E181/D181</f>
        <v>0</v>
      </c>
    </row>
    <row r="182" spans="1:6" ht="13.5" customHeight="1">
      <c r="A182" s="16"/>
      <c r="B182" s="99"/>
      <c r="C182" s="86" t="s">
        <v>9</v>
      </c>
      <c r="D182" s="87">
        <v>24177</v>
      </c>
      <c r="E182" s="87"/>
      <c r="F182" s="133">
        <f>E182/D182</f>
        <v>0</v>
      </c>
    </row>
    <row r="183" spans="1:6" ht="13.5" customHeight="1">
      <c r="A183" s="16"/>
      <c r="B183" s="150"/>
      <c r="C183" s="167" t="s">
        <v>11</v>
      </c>
      <c r="D183" s="57">
        <v>4000</v>
      </c>
      <c r="E183" s="57"/>
      <c r="F183" s="103"/>
    </row>
    <row r="184" spans="1:6" ht="15">
      <c r="A184" s="99"/>
      <c r="B184" s="111">
        <v>85333</v>
      </c>
      <c r="C184" s="104" t="s">
        <v>87</v>
      </c>
      <c r="D184" s="49">
        <f>D186</f>
        <v>1456215</v>
      </c>
      <c r="E184" s="49">
        <f>E186</f>
        <v>1436894</v>
      </c>
      <c r="F184" s="101">
        <f>E184/D184</f>
        <v>0.9867320416284683</v>
      </c>
    </row>
    <row r="185" spans="1:6" ht="15">
      <c r="A185" s="99"/>
      <c r="B185" s="99"/>
      <c r="C185" s="50" t="s">
        <v>5</v>
      </c>
      <c r="D185" s="51"/>
      <c r="E185" s="51"/>
      <c r="F185" s="102"/>
    </row>
    <row r="186" spans="1:7" ht="15">
      <c r="A186" s="99"/>
      <c r="B186" s="99"/>
      <c r="C186" s="75" t="s">
        <v>8</v>
      </c>
      <c r="D186" s="51">
        <v>1456215</v>
      </c>
      <c r="E186" s="51">
        <f>SUM(E187:E188)</f>
        <v>1436894</v>
      </c>
      <c r="F186" s="102">
        <f>E186/D186</f>
        <v>0.9867320416284683</v>
      </c>
      <c r="G186" s="8"/>
    </row>
    <row r="187" spans="1:6" ht="13.5" customHeight="1">
      <c r="A187" s="99"/>
      <c r="B187" s="99"/>
      <c r="C187" s="54" t="s">
        <v>7</v>
      </c>
      <c r="D187" s="51">
        <v>1246670</v>
      </c>
      <c r="E187" s="51">
        <v>1227349</v>
      </c>
      <c r="F187" s="102">
        <f>E187/D187</f>
        <v>0.984501913096489</v>
      </c>
    </row>
    <row r="188" spans="1:6" ht="15">
      <c r="A188" s="109"/>
      <c r="B188" s="109"/>
      <c r="C188" s="56" t="s">
        <v>9</v>
      </c>
      <c r="D188" s="57">
        <f>D186-D187</f>
        <v>209545</v>
      </c>
      <c r="E188" s="57">
        <v>209545</v>
      </c>
      <c r="F188" s="103">
        <f>E188/D188</f>
        <v>1</v>
      </c>
    </row>
    <row r="189" spans="1:6" ht="15">
      <c r="A189" s="175"/>
      <c r="B189" s="109">
        <v>85395</v>
      </c>
      <c r="C189" s="174" t="s">
        <v>28</v>
      </c>
      <c r="D189" s="132">
        <f>D191</f>
        <v>116814</v>
      </c>
      <c r="E189" s="132">
        <f>E191</f>
        <v>90626</v>
      </c>
      <c r="F189" s="141">
        <f>E189/D189</f>
        <v>0.7758145427774068</v>
      </c>
    </row>
    <row r="190" spans="1:6" ht="15">
      <c r="A190" s="99"/>
      <c r="B190" s="175"/>
      <c r="C190" s="50" t="s">
        <v>5</v>
      </c>
      <c r="D190" s="69"/>
      <c r="E190" s="69"/>
      <c r="F190" s="123"/>
    </row>
    <row r="191" spans="1:6" ht="15">
      <c r="A191" s="99"/>
      <c r="B191" s="99"/>
      <c r="C191" s="75" t="s">
        <v>8</v>
      </c>
      <c r="D191" s="51">
        <f>SUM(D192:D193)</f>
        <v>116814</v>
      </c>
      <c r="E191" s="51">
        <f>SUM(E192:E193)</f>
        <v>90626</v>
      </c>
      <c r="F191" s="101">
        <f>E191/D191</f>
        <v>0.7758145427774068</v>
      </c>
    </row>
    <row r="192" spans="1:6" ht="13.5" customHeight="1">
      <c r="A192" s="99"/>
      <c r="B192" s="99"/>
      <c r="C192" s="54" t="s">
        <v>7</v>
      </c>
      <c r="D192" s="51">
        <v>23590</v>
      </c>
      <c r="E192" s="51">
        <v>15089</v>
      </c>
      <c r="F192" s="102">
        <f>E192/D192</f>
        <v>0.639635438745231</v>
      </c>
    </row>
    <row r="193" spans="1:6" ht="15">
      <c r="A193" s="99"/>
      <c r="B193" s="99"/>
      <c r="C193" s="56" t="s">
        <v>9</v>
      </c>
      <c r="D193" s="51">
        <v>93224</v>
      </c>
      <c r="E193" s="51">
        <v>75537</v>
      </c>
      <c r="F193" s="103">
        <f>E193/D193</f>
        <v>0.8102741783231786</v>
      </c>
    </row>
    <row r="194" spans="1:6" ht="26.25" customHeight="1">
      <c r="A194" s="27" t="s">
        <v>168</v>
      </c>
      <c r="B194" s="27"/>
      <c r="C194" s="64" t="s">
        <v>169</v>
      </c>
      <c r="D194" s="48">
        <f>D195</f>
        <v>19550</v>
      </c>
      <c r="E194" s="48">
        <f>E195</f>
        <v>7196</v>
      </c>
      <c r="F194" s="141">
        <f>E194/D194</f>
        <v>0.36808184143222505</v>
      </c>
    </row>
    <row r="195" spans="1:6" ht="15">
      <c r="A195" s="99"/>
      <c r="B195" s="100">
        <v>90095</v>
      </c>
      <c r="C195" s="84" t="s">
        <v>28</v>
      </c>
      <c r="D195" s="43">
        <f>D197</f>
        <v>19550</v>
      </c>
      <c r="E195" s="49">
        <f>E197</f>
        <v>7196</v>
      </c>
      <c r="F195" s="101">
        <f>E195/D195</f>
        <v>0.36808184143222505</v>
      </c>
    </row>
    <row r="196" spans="1:6" ht="15">
      <c r="A196" s="99"/>
      <c r="B196" s="99"/>
      <c r="C196" s="75" t="s">
        <v>5</v>
      </c>
      <c r="D196" s="152"/>
      <c r="E196" s="51"/>
      <c r="F196" s="102"/>
    </row>
    <row r="197" spans="1:6" ht="15">
      <c r="A197" s="99"/>
      <c r="B197" s="99"/>
      <c r="C197" s="50" t="s">
        <v>8</v>
      </c>
      <c r="D197" s="152">
        <f>SUM(D198:D199)</f>
        <v>19550</v>
      </c>
      <c r="E197" s="152">
        <f>SUM(E198:E199)</f>
        <v>7196</v>
      </c>
      <c r="F197" s="102">
        <f>E197/D197</f>
        <v>0.36808184143222505</v>
      </c>
    </row>
    <row r="198" spans="1:6" ht="15">
      <c r="A198" s="99"/>
      <c r="B198" s="99"/>
      <c r="C198" s="54" t="s">
        <v>186</v>
      </c>
      <c r="D198" s="152">
        <v>5000</v>
      </c>
      <c r="E198" s="51">
        <v>5000</v>
      </c>
      <c r="F198" s="102">
        <f>E198/D198</f>
        <v>1</v>
      </c>
    </row>
    <row r="199" spans="1:6" ht="15">
      <c r="A199" s="109"/>
      <c r="B199" s="109"/>
      <c r="C199" s="144" t="s">
        <v>9</v>
      </c>
      <c r="D199" s="107">
        <v>14550</v>
      </c>
      <c r="E199" s="57">
        <v>2196</v>
      </c>
      <c r="F199" s="102">
        <f>E199/D199</f>
        <v>0.1509278350515464</v>
      </c>
    </row>
    <row r="200" spans="1:6" s="5" customFormat="1" ht="18" customHeight="1">
      <c r="A200" s="27" t="s">
        <v>88</v>
      </c>
      <c r="B200" s="27"/>
      <c r="C200" s="64" t="s">
        <v>89</v>
      </c>
      <c r="D200" s="48">
        <f>D201+D203+D205</f>
        <v>1310850</v>
      </c>
      <c r="E200" s="48">
        <f>E201+E203+E205</f>
        <v>1383300</v>
      </c>
      <c r="F200" s="141">
        <f>E200/D200</f>
        <v>1.0552694816340542</v>
      </c>
    </row>
    <row r="201" spans="1:6" ht="15">
      <c r="A201" s="41"/>
      <c r="B201" s="32" t="s">
        <v>90</v>
      </c>
      <c r="C201" s="81" t="s">
        <v>91</v>
      </c>
      <c r="D201" s="49">
        <v>109000</v>
      </c>
      <c r="E201" s="49">
        <f>121500-10000</f>
        <v>111500</v>
      </c>
      <c r="F201" s="101">
        <f>E201/D201</f>
        <v>1.0229357798165137</v>
      </c>
    </row>
    <row r="202" spans="1:6" ht="12.75" customHeight="1">
      <c r="A202" s="41"/>
      <c r="B202" s="74"/>
      <c r="C202" s="37" t="s">
        <v>213</v>
      </c>
      <c r="D202" s="57"/>
      <c r="E202" s="57"/>
      <c r="F202" s="103"/>
    </row>
    <row r="203" spans="1:6" ht="15">
      <c r="A203" s="41"/>
      <c r="B203" s="42" t="s">
        <v>92</v>
      </c>
      <c r="C203" s="65" t="s">
        <v>93</v>
      </c>
      <c r="D203" s="49">
        <v>1096550</v>
      </c>
      <c r="E203" s="49">
        <f>1175000-25000</f>
        <v>1150000</v>
      </c>
      <c r="F203" s="101">
        <f>E203/D203</f>
        <v>1.048743787332999</v>
      </c>
    </row>
    <row r="204" spans="1:6" ht="15">
      <c r="A204" s="41"/>
      <c r="B204" s="74"/>
      <c r="C204" s="37" t="s">
        <v>213</v>
      </c>
      <c r="D204" s="57"/>
      <c r="E204" s="57"/>
      <c r="F204" s="103"/>
    </row>
    <row r="205" spans="1:6" ht="15">
      <c r="A205" s="41"/>
      <c r="B205" s="42" t="s">
        <v>94</v>
      </c>
      <c r="C205" s="65" t="s">
        <v>28</v>
      </c>
      <c r="D205" s="49">
        <f>D207</f>
        <v>105300</v>
      </c>
      <c r="E205" s="49">
        <f>E207</f>
        <v>121800</v>
      </c>
      <c r="F205" s="101">
        <f>E205/D205</f>
        <v>1.1566951566951567</v>
      </c>
    </row>
    <row r="206" spans="1:6" ht="15">
      <c r="A206" s="41"/>
      <c r="B206" s="41"/>
      <c r="C206" s="50" t="s">
        <v>5</v>
      </c>
      <c r="D206" s="51"/>
      <c r="E206" s="51"/>
      <c r="F206" s="102"/>
    </row>
    <row r="207" spans="1:6" ht="15">
      <c r="A207" s="41"/>
      <c r="B207" s="41"/>
      <c r="C207" s="50" t="s">
        <v>8</v>
      </c>
      <c r="D207" s="51">
        <f>SUM(D208:D210)</f>
        <v>105300</v>
      </c>
      <c r="E207" s="51">
        <f>SUM(E208:E210)</f>
        <v>121800</v>
      </c>
      <c r="F207" s="102">
        <f aca="true" t="shared" si="5" ref="F207:F212">E207/D207</f>
        <v>1.1566951566951567</v>
      </c>
    </row>
    <row r="208" spans="1:6" ht="15">
      <c r="A208" s="41"/>
      <c r="B208" s="41"/>
      <c r="C208" s="91" t="s">
        <v>7</v>
      </c>
      <c r="D208" s="51">
        <v>1000</v>
      </c>
      <c r="E208" s="51">
        <v>1000</v>
      </c>
      <c r="F208" s="102">
        <f t="shared" si="5"/>
        <v>1</v>
      </c>
    </row>
    <row r="209" spans="1:6" ht="13.5" customHeight="1">
      <c r="A209" s="41"/>
      <c r="B209" s="41"/>
      <c r="C209" s="153" t="s">
        <v>205</v>
      </c>
      <c r="D209" s="51">
        <v>74300</v>
      </c>
      <c r="E209" s="51">
        <v>74300</v>
      </c>
      <c r="F209" s="102">
        <f t="shared" si="5"/>
        <v>1</v>
      </c>
    </row>
    <row r="210" spans="1:6" ht="15">
      <c r="A210" s="55"/>
      <c r="B210" s="55"/>
      <c r="C210" s="144" t="s">
        <v>9</v>
      </c>
      <c r="D210" s="57">
        <v>30000</v>
      </c>
      <c r="E210" s="57">
        <v>46500</v>
      </c>
      <c r="F210" s="103">
        <f t="shared" si="5"/>
        <v>1.55</v>
      </c>
    </row>
    <row r="211" spans="1:6" s="5" customFormat="1" ht="17.25" customHeight="1">
      <c r="A211" s="27" t="s">
        <v>95</v>
      </c>
      <c r="B211" s="27"/>
      <c r="C211" s="120" t="s">
        <v>96</v>
      </c>
      <c r="D211" s="48">
        <f>D212</f>
        <v>103000</v>
      </c>
      <c r="E211" s="48">
        <f>E212</f>
        <v>131000</v>
      </c>
      <c r="F211" s="141">
        <f t="shared" si="5"/>
        <v>1.2718446601941749</v>
      </c>
    </row>
    <row r="212" spans="1:6" ht="12.75" customHeight="1">
      <c r="A212" s="41"/>
      <c r="B212" s="32" t="s">
        <v>97</v>
      </c>
      <c r="C212" s="65" t="s">
        <v>98</v>
      </c>
      <c r="D212" s="49">
        <f>D214</f>
        <v>103000</v>
      </c>
      <c r="E212" s="49">
        <f>E214</f>
        <v>131000</v>
      </c>
      <c r="F212" s="101">
        <f t="shared" si="5"/>
        <v>1.2718446601941749</v>
      </c>
    </row>
    <row r="213" spans="1:6" ht="15">
      <c r="A213" s="41"/>
      <c r="B213" s="41"/>
      <c r="C213" s="50" t="s">
        <v>5</v>
      </c>
      <c r="D213" s="51"/>
      <c r="E213" s="51"/>
      <c r="F213" s="102"/>
    </row>
    <row r="214" spans="1:6" ht="15">
      <c r="A214" s="41"/>
      <c r="B214" s="41"/>
      <c r="C214" s="50" t="s">
        <v>8</v>
      </c>
      <c r="D214" s="51">
        <f>D215+D216</f>
        <v>103000</v>
      </c>
      <c r="E214" s="51">
        <f>E215+E216</f>
        <v>131000</v>
      </c>
      <c r="F214" s="102">
        <f>E214/D214</f>
        <v>1.2718446601941749</v>
      </c>
    </row>
    <row r="215" spans="1:6" ht="15">
      <c r="A215" s="41"/>
      <c r="B215" s="41"/>
      <c r="C215" s="60" t="s">
        <v>10</v>
      </c>
      <c r="D215" s="51">
        <v>90000</v>
      </c>
      <c r="E215" s="51">
        <v>90000</v>
      </c>
      <c r="F215" s="102">
        <f>E215/D215</f>
        <v>1</v>
      </c>
    </row>
    <row r="216" spans="1:6" ht="15">
      <c r="A216" s="41"/>
      <c r="B216" s="41"/>
      <c r="C216" s="86" t="s">
        <v>9</v>
      </c>
      <c r="D216" s="87">
        <v>13000</v>
      </c>
      <c r="E216" s="87">
        <v>41000</v>
      </c>
      <c r="F216" s="133">
        <f>E216/D216</f>
        <v>3.1538461538461537</v>
      </c>
    </row>
    <row r="217" spans="1:9" s="7" customFormat="1" ht="19.5" customHeight="1">
      <c r="A217" s="220" t="s">
        <v>99</v>
      </c>
      <c r="B217" s="220"/>
      <c r="C217" s="220"/>
      <c r="D217" s="154">
        <f>D10+D15+D28+D36+D39+D51+D70+D85+D88+D94+D118+D175+D194+D200+D211</f>
        <v>37434202</v>
      </c>
      <c r="E217" s="154">
        <f>E10+E15+E28+E36+E39+E51+E70+E85+E88+E94+E118+E175+E194+E200+E211</f>
        <v>30556998</v>
      </c>
      <c r="F217" s="155"/>
      <c r="G217" s="10"/>
      <c r="H217" s="3"/>
      <c r="I217" s="3"/>
    </row>
    <row r="218" spans="1:6" ht="15">
      <c r="A218" s="156"/>
      <c r="B218" s="156"/>
      <c r="C218" s="157"/>
      <c r="D218" s="158"/>
      <c r="E218" s="158"/>
      <c r="F218" s="158"/>
    </row>
    <row r="219" spans="1:8" ht="15">
      <c r="A219" s="160"/>
      <c r="B219" s="160"/>
      <c r="C219" s="221" t="s">
        <v>229</v>
      </c>
      <c r="D219" s="221"/>
      <c r="E219" s="177">
        <v>2354662</v>
      </c>
      <c r="F219" s="160"/>
      <c r="G219" s="213"/>
      <c r="H219" s="213"/>
    </row>
    <row r="220" spans="1:8" ht="15">
      <c r="A220" s="160"/>
      <c r="B220" s="160"/>
      <c r="C220" s="221" t="s">
        <v>227</v>
      </c>
      <c r="D220" s="221"/>
      <c r="E220" s="177">
        <v>51201341</v>
      </c>
      <c r="F220" s="159"/>
      <c r="G220" s="213"/>
      <c r="H220" s="213"/>
    </row>
    <row r="221" spans="1:8" ht="15">
      <c r="A221" s="160"/>
      <c r="B221" s="160"/>
      <c r="C221" s="160"/>
      <c r="D221" s="160"/>
      <c r="E221" s="176">
        <f>SUM(E217:E220)</f>
        <v>84113001</v>
      </c>
      <c r="F221" s="159"/>
      <c r="G221" s="213"/>
      <c r="H221" s="213"/>
    </row>
    <row r="222" spans="1:8" ht="15">
      <c r="A222" s="160"/>
      <c r="B222" s="160"/>
      <c r="C222" s="160"/>
      <c r="D222" s="160"/>
      <c r="E222" s="159"/>
      <c r="F222" s="159"/>
      <c r="G222" s="213"/>
      <c r="H222" s="213"/>
    </row>
    <row r="223" spans="1:8" ht="15">
      <c r="A223" s="160"/>
      <c r="B223" s="160"/>
      <c r="C223" s="160"/>
      <c r="D223" s="160"/>
      <c r="E223" s="159"/>
      <c r="F223" s="159"/>
      <c r="G223" s="213"/>
      <c r="H223" s="213"/>
    </row>
    <row r="224" spans="1:6" ht="15">
      <c r="A224" s="156"/>
      <c r="B224" s="156"/>
      <c r="C224" s="157"/>
      <c r="D224" s="147"/>
      <c r="E224" s="161"/>
      <c r="F224" s="147"/>
    </row>
    <row r="225" spans="1:6" ht="15">
      <c r="A225" s="156"/>
      <c r="B225" s="156"/>
      <c r="C225" s="157"/>
      <c r="D225" s="147"/>
      <c r="E225" s="161"/>
      <c r="F225" s="147"/>
    </row>
    <row r="226" spans="1:6" ht="15">
      <c r="A226" s="156"/>
      <c r="B226" s="156"/>
      <c r="C226" s="157"/>
      <c r="D226" s="147"/>
      <c r="E226" s="161"/>
      <c r="F226" s="147"/>
    </row>
    <row r="227" spans="1:6" ht="15">
      <c r="A227" s="156"/>
      <c r="B227" s="156"/>
      <c r="C227" s="157"/>
      <c r="D227" s="147"/>
      <c r="E227" s="161"/>
      <c r="F227" s="147"/>
    </row>
    <row r="228" spans="1:6" ht="15">
      <c r="A228" s="156"/>
      <c r="B228" s="156"/>
      <c r="C228" s="157"/>
      <c r="D228" s="147"/>
      <c r="E228" s="161"/>
      <c r="F228" s="161"/>
    </row>
    <row r="229" spans="1:6" ht="15">
      <c r="A229" s="156"/>
      <c r="B229" s="156"/>
      <c r="C229" s="157"/>
      <c r="D229" s="147"/>
      <c r="E229" s="161"/>
      <c r="F229" s="147"/>
    </row>
    <row r="230" spans="1:6" ht="6" customHeight="1">
      <c r="A230" s="156"/>
      <c r="B230" s="156"/>
      <c r="C230" s="157"/>
      <c r="D230" s="147"/>
      <c r="E230" s="147"/>
      <c r="F230" s="147"/>
    </row>
    <row r="231" spans="1:6" ht="15">
      <c r="A231" s="156"/>
      <c r="B231" s="156"/>
      <c r="C231" s="157"/>
      <c r="D231" s="147"/>
      <c r="E231" s="161"/>
      <c r="F231" s="147"/>
    </row>
    <row r="232" spans="1:6" ht="15">
      <c r="A232" s="156"/>
      <c r="B232" s="156"/>
      <c r="C232" s="157"/>
      <c r="D232" s="147"/>
      <c r="E232" s="147"/>
      <c r="F232" s="147"/>
    </row>
    <row r="233" spans="1:6" ht="15">
      <c r="A233" s="156"/>
      <c r="B233" s="156"/>
      <c r="C233" s="157"/>
      <c r="D233" s="147"/>
      <c r="E233" s="147"/>
      <c r="F233" s="147"/>
    </row>
    <row r="234" spans="1:6" ht="15">
      <c r="A234" s="156"/>
      <c r="B234" s="156"/>
      <c r="C234" s="157"/>
      <c r="D234" s="147"/>
      <c r="E234" s="147"/>
      <c r="F234" s="147"/>
    </row>
    <row r="235" spans="1:6" ht="15">
      <c r="A235" s="156"/>
      <c r="B235" s="156"/>
      <c r="C235" s="157"/>
      <c r="D235" s="147"/>
      <c r="E235" s="147"/>
      <c r="F235" s="147"/>
    </row>
    <row r="236" spans="1:6" ht="15">
      <c r="A236" s="156"/>
      <c r="B236" s="156"/>
      <c r="C236" s="157"/>
      <c r="D236" s="147"/>
      <c r="E236" s="147"/>
      <c r="F236" s="147"/>
    </row>
    <row r="237" spans="1:6" ht="14.25">
      <c r="A237" s="162"/>
      <c r="B237" s="162"/>
      <c r="C237" s="163"/>
      <c r="D237" s="164"/>
      <c r="E237" s="164"/>
      <c r="F237" s="164"/>
    </row>
    <row r="238" spans="1:6" ht="14.25">
      <c r="A238" s="162"/>
      <c r="B238" s="162"/>
      <c r="C238" s="163"/>
      <c r="D238" s="164"/>
      <c r="E238" s="164"/>
      <c r="F238" s="164"/>
    </row>
    <row r="239" spans="1:6" ht="14.25">
      <c r="A239" s="162"/>
      <c r="B239" s="162"/>
      <c r="C239" s="163"/>
      <c r="D239" s="164"/>
      <c r="E239" s="164"/>
      <c r="F239" s="164"/>
    </row>
    <row r="240" spans="1:6" ht="14.25">
      <c r="A240" s="162"/>
      <c r="B240" s="162"/>
      <c r="C240" s="163"/>
      <c r="D240" s="164"/>
      <c r="E240" s="164"/>
      <c r="F240" s="164"/>
    </row>
    <row r="241" spans="1:6" ht="14.25">
      <c r="A241" s="162"/>
      <c r="B241" s="162"/>
      <c r="C241" s="163"/>
      <c r="D241" s="164"/>
      <c r="E241" s="164"/>
      <c r="F241" s="164"/>
    </row>
    <row r="242" spans="1:6" ht="14.25">
      <c r="A242" s="162"/>
      <c r="B242" s="162"/>
      <c r="C242" s="163"/>
      <c r="D242" s="164"/>
      <c r="E242" s="164"/>
      <c r="F242" s="164"/>
    </row>
    <row r="243" spans="1:6" ht="14.25">
      <c r="A243" s="162"/>
      <c r="B243" s="162"/>
      <c r="C243" s="163"/>
      <c r="D243" s="164"/>
      <c r="E243" s="164"/>
      <c r="F243" s="164"/>
    </row>
    <row r="244" spans="1:6" ht="14.25">
      <c r="A244" s="162"/>
      <c r="B244" s="162"/>
      <c r="C244" s="163"/>
      <c r="D244" s="164"/>
      <c r="E244" s="164"/>
      <c r="F244" s="164"/>
    </row>
    <row r="245" spans="1:6" ht="14.25">
      <c r="A245" s="162"/>
      <c r="B245" s="162"/>
      <c r="C245" s="163"/>
      <c r="D245" s="164"/>
      <c r="E245" s="164"/>
      <c r="F245" s="164"/>
    </row>
    <row r="246" spans="1:6" ht="14.25">
      <c r="A246" s="162"/>
      <c r="B246" s="162"/>
      <c r="C246" s="163"/>
      <c r="D246" s="164"/>
      <c r="E246" s="164"/>
      <c r="F246" s="164"/>
    </row>
    <row r="247" spans="1:6" ht="14.25">
      <c r="A247" s="162"/>
      <c r="B247" s="162"/>
      <c r="C247" s="163"/>
      <c r="D247" s="164"/>
      <c r="E247" s="164"/>
      <c r="F247" s="164"/>
    </row>
    <row r="248" spans="1:6" ht="14.25">
      <c r="A248" s="162"/>
      <c r="B248" s="162"/>
      <c r="C248" s="163"/>
      <c r="D248" s="164"/>
      <c r="E248" s="164"/>
      <c r="F248" s="164"/>
    </row>
    <row r="249" spans="1:6" ht="14.25">
      <c r="A249" s="162"/>
      <c r="B249" s="162"/>
      <c r="C249" s="163"/>
      <c r="D249" s="164"/>
      <c r="E249" s="164"/>
      <c r="F249" s="164"/>
    </row>
    <row r="250" spans="1:6" ht="14.25">
      <c r="A250" s="162"/>
      <c r="B250" s="162"/>
      <c r="C250" s="163"/>
      <c r="D250" s="164"/>
      <c r="E250" s="164"/>
      <c r="F250" s="164"/>
    </row>
    <row r="251" spans="1:6" ht="14.25">
      <c r="A251" s="162"/>
      <c r="B251" s="162"/>
      <c r="C251" s="163"/>
      <c r="D251" s="164"/>
      <c r="E251" s="164"/>
      <c r="F251" s="164"/>
    </row>
    <row r="252" spans="1:6" ht="14.25">
      <c r="A252" s="162"/>
      <c r="B252" s="162"/>
      <c r="C252" s="163"/>
      <c r="D252" s="164"/>
      <c r="E252" s="164"/>
      <c r="F252" s="164"/>
    </row>
    <row r="253" spans="1:6" ht="14.25">
      <c r="A253" s="162"/>
      <c r="B253" s="162"/>
      <c r="C253" s="163"/>
      <c r="D253" s="164"/>
      <c r="E253" s="164"/>
      <c r="F253" s="164"/>
    </row>
    <row r="254" spans="1:6" ht="14.25">
      <c r="A254" s="162"/>
      <c r="B254" s="162"/>
      <c r="C254" s="163"/>
      <c r="D254" s="164"/>
      <c r="E254" s="164"/>
      <c r="F254" s="164"/>
    </row>
    <row r="255" spans="1:6" ht="14.25">
      <c r="A255" s="162"/>
      <c r="B255" s="162"/>
      <c r="C255" s="163"/>
      <c r="D255" s="164"/>
      <c r="E255" s="164"/>
      <c r="F255" s="164"/>
    </row>
    <row r="256" spans="1:6" ht="14.25">
      <c r="A256" s="162"/>
      <c r="B256" s="162"/>
      <c r="C256" s="163"/>
      <c r="D256" s="164"/>
      <c r="E256" s="164"/>
      <c r="F256" s="164"/>
    </row>
    <row r="257" spans="1:6" ht="14.25">
      <c r="A257" s="162"/>
      <c r="B257" s="162"/>
      <c r="C257" s="163"/>
      <c r="D257" s="164"/>
      <c r="E257" s="164"/>
      <c r="F257" s="164"/>
    </row>
    <row r="258" spans="1:6" ht="14.25">
      <c r="A258" s="162"/>
      <c r="B258" s="162"/>
      <c r="C258" s="163"/>
      <c r="D258" s="164"/>
      <c r="E258" s="164"/>
      <c r="F258" s="164"/>
    </row>
    <row r="259" spans="1:6" ht="14.25">
      <c r="A259" s="162"/>
      <c r="B259" s="162"/>
      <c r="C259" s="163"/>
      <c r="D259" s="164"/>
      <c r="E259" s="164"/>
      <c r="F259" s="164"/>
    </row>
    <row r="260" spans="1:6" ht="14.25">
      <c r="A260" s="162"/>
      <c r="B260" s="162"/>
      <c r="C260" s="163"/>
      <c r="D260" s="164"/>
      <c r="E260" s="164"/>
      <c r="F260" s="164"/>
    </row>
    <row r="261" spans="1:6" ht="14.25">
      <c r="A261" s="162"/>
      <c r="B261" s="162"/>
      <c r="C261" s="163"/>
      <c r="D261" s="164"/>
      <c r="E261" s="164"/>
      <c r="F261" s="164"/>
    </row>
    <row r="262" spans="1:6" ht="14.25">
      <c r="A262" s="162"/>
      <c r="B262" s="162"/>
      <c r="C262" s="163"/>
      <c r="D262" s="164"/>
      <c r="E262" s="164"/>
      <c r="F262" s="164"/>
    </row>
    <row r="263" spans="1:6" ht="14.25">
      <c r="A263" s="162"/>
      <c r="B263" s="162"/>
      <c r="C263" s="163"/>
      <c r="D263" s="164"/>
      <c r="E263" s="164"/>
      <c r="F263" s="164"/>
    </row>
    <row r="264" spans="1:6" ht="14.25">
      <c r="A264" s="162"/>
      <c r="B264" s="162"/>
      <c r="C264" s="163"/>
      <c r="D264" s="164"/>
      <c r="E264" s="164"/>
      <c r="F264" s="164"/>
    </row>
    <row r="265" spans="1:6" ht="14.25">
      <c r="A265" s="162"/>
      <c r="B265" s="162"/>
      <c r="C265" s="163"/>
      <c r="D265" s="164"/>
      <c r="E265" s="164"/>
      <c r="F265" s="164"/>
    </row>
    <row r="266" spans="1:6" ht="14.25">
      <c r="A266" s="162"/>
      <c r="B266" s="162"/>
      <c r="C266" s="163"/>
      <c r="D266" s="164"/>
      <c r="E266" s="164"/>
      <c r="F266" s="164"/>
    </row>
    <row r="267" spans="1:6" ht="14.25">
      <c r="A267" s="162"/>
      <c r="B267" s="162"/>
      <c r="C267" s="163"/>
      <c r="D267" s="164"/>
      <c r="E267" s="164"/>
      <c r="F267" s="164"/>
    </row>
  </sheetData>
  <mergeCells count="14">
    <mergeCell ref="E1:F1"/>
    <mergeCell ref="D5:F5"/>
    <mergeCell ref="A2:F2"/>
    <mergeCell ref="A217:C217"/>
    <mergeCell ref="C6:C8"/>
    <mergeCell ref="A3:F3"/>
    <mergeCell ref="C219:D219"/>
    <mergeCell ref="A4:F4"/>
    <mergeCell ref="C220:D220"/>
    <mergeCell ref="G223:H223"/>
    <mergeCell ref="G219:H219"/>
    <mergeCell ref="G220:H220"/>
    <mergeCell ref="G221:H221"/>
    <mergeCell ref="G222:H222"/>
  </mergeCells>
  <printOptions horizontalCentered="1"/>
  <pageMargins left="0.3937007874015748" right="0.3937007874015748" top="0.38" bottom="0.33" header="0.36" footer="0.38"/>
  <pageSetup horizontalDpi="300" verticalDpi="300" orientation="portrait" paperSize="9" r:id="rId1"/>
  <rowBreaks count="4" manualBreakCount="4">
    <brk id="50" max="5" man="1"/>
    <brk id="93" max="5" man="1"/>
    <brk id="142" max="5" man="1"/>
    <brk id="18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 Cieszyn </dc:creator>
  <cp:keywords/>
  <dc:description/>
  <cp:lastModifiedBy>Aneta</cp:lastModifiedBy>
  <cp:lastPrinted>2007-01-15T13:28:14Z</cp:lastPrinted>
  <dcterms:created xsi:type="dcterms:W3CDTF">2000-10-31T08:46:33Z</dcterms:created>
  <dcterms:modified xsi:type="dcterms:W3CDTF">2007-01-30T12:31:10Z</dcterms:modified>
  <cp:category/>
  <cp:version/>
  <cp:contentType/>
  <cp:contentStatus/>
</cp:coreProperties>
</file>