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Wydatki" sheetId="1" r:id="rId1"/>
  </sheets>
  <definedNames>
    <definedName name="_xlnm.Print_Area" localSheetId="0">'Wydatki'!$A$1:$D$478</definedName>
    <definedName name="_xlnm.Print_Titles" localSheetId="0">'Wydatki'!$6:$9</definedName>
  </definedNames>
  <calcPr fullCalcOnLoad="1"/>
</workbook>
</file>

<file path=xl/sharedStrings.xml><?xml version="1.0" encoding="utf-8"?>
<sst xmlns="http://schemas.openxmlformats.org/spreadsheetml/2006/main" count="525" uniqueCount="223">
  <si>
    <t>Rozdział</t>
  </si>
  <si>
    <t>Dział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</si>
  <si>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</si>
  <si>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</si>
  <si>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</si>
  <si>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</si>
  <si>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</si>
  <si>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</si>
  <si>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</si>
  <si>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</si>
  <si>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według jednostek odpowiedzialnych za realizację budżetu:</t>
  </si>
  <si>
    <t>- Starostwo Powiatowe</t>
  </si>
  <si>
    <t>jednostka odpowiedzialna za realizację budżetu:</t>
  </si>
  <si>
    <t>OPP Koniaków</t>
  </si>
  <si>
    <t>w tym dotacje dla:</t>
  </si>
  <si>
    <t>- Bursa Cieszyn (męska)</t>
  </si>
  <si>
    <t>- Bursa Cieszyn (żeńska)</t>
  </si>
  <si>
    <t>- PPP Cieszyn</t>
  </si>
  <si>
    <t>- PPP Skoczów</t>
  </si>
  <si>
    <t>- LO Towarzystwa Ewangelickiego</t>
  </si>
  <si>
    <t>- Katolickie LO</t>
  </si>
  <si>
    <t>Treść</t>
  </si>
  <si>
    <t>60014</t>
  </si>
  <si>
    <t>3</t>
  </si>
  <si>
    <t>Oświata i wychowanie</t>
  </si>
  <si>
    <t>Licea ogólnokształcące</t>
  </si>
  <si>
    <t>Pozostała działalność</t>
  </si>
  <si>
    <t>Edukacyjna opieka wychowawcza</t>
  </si>
  <si>
    <t>Poradnie psychologiczno-pedagogiczne</t>
  </si>
  <si>
    <t>Placówki wychowania pozaszkolnego</t>
  </si>
  <si>
    <t>Internaty i bursy szkolne</t>
  </si>
  <si>
    <t>Szkoły zawodowe</t>
  </si>
  <si>
    <t>020</t>
  </si>
  <si>
    <t>Leśnictwo</t>
  </si>
  <si>
    <t>02002</t>
  </si>
  <si>
    <t>Nadzór nad gospodarką leśną</t>
  </si>
  <si>
    <t>600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</si>
  <si>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</si>
  <si>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</si>
  <si>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</si>
  <si>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</si>
  <si>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</si>
  <si>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</si>
  <si>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</si>
  <si>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</si>
  <si>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</si>
  <si>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</si>
  <si>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</si>
  <si>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</si>
  <si>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</si>
  <si>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</si>
  <si>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</si>
  <si>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</si>
  <si>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</si>
  <si>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</si>
  <si>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</si>
  <si>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</si>
  <si>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</si>
  <si>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</si>
  <si>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</si>
  <si>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</si>
  <si>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</si>
  <si>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</si>
  <si>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</si>
  <si>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</si>
  <si>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</si>
  <si>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</si>
  <si>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</si>
  <si>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</si>
  <si>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</si>
  <si>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</si>
  <si>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</si>
  <si>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</si>
  <si>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</si>
  <si>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</si>
  <si>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</si>
  <si>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</si>
  <si>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</si>
  <si>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85156</t>
  </si>
  <si>
    <t>Składki na ubezpieczenia zdrowotne oraz świadczenia dla osób nie objętych obowiązkiem ubezpieczenia zdrowotnego</t>
  </si>
  <si>
    <t>85195</t>
  </si>
  <si>
    <t>Placówki opiekuńczo-wychowawcze</t>
  </si>
  <si>
    <t>Domy pomocy społecznej</t>
  </si>
  <si>
    <t>Rodziny zastępcze</t>
  </si>
  <si>
    <t>Powiatowe centra pomocy rodzinie</t>
  </si>
  <si>
    <t>Powiatowe urzędy pracy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</si>
  <si>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</si>
  <si>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</si>
  <si>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</si>
  <si>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</si>
  <si>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</si>
  <si>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</si>
  <si>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</si>
  <si>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</si>
  <si>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</si>
  <si>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</si>
  <si>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</si>
  <si>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OGÓŁEM:</t>
  </si>
  <si>
    <t>- ZDZ Katowice</t>
  </si>
  <si>
    <t>- SOiZ Cieszyn</t>
  </si>
  <si>
    <t>- DPS Cieszyn, ul. Katowicka</t>
  </si>
  <si>
    <t>- DPS Cieszyn, Pl. Londzina</t>
  </si>
  <si>
    <t>- DPS Skoczów, ul. Mickiewicza</t>
  </si>
  <si>
    <t>- DPS Strumień</t>
  </si>
  <si>
    <t>- DD Cieszyn</t>
  </si>
  <si>
    <t>- DD Kończyce</t>
  </si>
  <si>
    <t>- Powiatowy Urząd Pracy</t>
  </si>
  <si>
    <t>- RDD Zamarski</t>
  </si>
  <si>
    <t>- DPS Skoczów, ul. Sportowa</t>
  </si>
  <si>
    <t>- Sp. Ośrodek Szkolno-Wychow. Cieszyn</t>
  </si>
  <si>
    <t>- PCPR, w tym dla:</t>
  </si>
  <si>
    <t>całość stanowią wydatki bieżące</t>
  </si>
  <si>
    <t>całość stanowią wydatki majątkowe</t>
  </si>
  <si>
    <t>a) wydatki bieżące (dotacja)</t>
  </si>
  <si>
    <t>całość stanowią wydatki bieżące (dotacja)</t>
  </si>
  <si>
    <t>758</t>
  </si>
  <si>
    <t>Różne rozliczenia</t>
  </si>
  <si>
    <t>75818</t>
  </si>
  <si>
    <t>Rezerwy ogólne i celowe</t>
  </si>
  <si>
    <t xml:space="preserve">WYDATKI </t>
  </si>
  <si>
    <t>wg działów i rozdziałów klasyfikacji budżetowej</t>
  </si>
  <si>
    <t>- rezerwa ogólna</t>
  </si>
  <si>
    <t>wynagrodzenia i pochodne</t>
  </si>
  <si>
    <t>dotacje</t>
  </si>
  <si>
    <t>pozostałe</t>
  </si>
  <si>
    <t>majątkowe</t>
  </si>
  <si>
    <t>bieżące</t>
  </si>
  <si>
    <t>wydatki na obsługę długu</t>
  </si>
  <si>
    <t>60013</t>
  </si>
  <si>
    <t>Drogi publiczne wojewódzkie</t>
  </si>
  <si>
    <t>Dokształcanie i doskonalenie nauczycieli</t>
  </si>
  <si>
    <t>75495</t>
  </si>
  <si>
    <t>75414</t>
  </si>
  <si>
    <t>Obrona cywilna</t>
  </si>
  <si>
    <t>Specjalne ośrodki szkolno-wychowawcze</t>
  </si>
  <si>
    <t>Szkolne schroniska młodzieżowe</t>
  </si>
  <si>
    <t>I LO im.Osuchowskiego</t>
  </si>
  <si>
    <t>ZSO im.Kopernika</t>
  </si>
  <si>
    <t>ZSO Skoczów</t>
  </si>
  <si>
    <t>Starostwo Powiatowe, w tym dotacje dla:</t>
  </si>
  <si>
    <t>ZSP nr 1 Cieszyn</t>
  </si>
  <si>
    <t>ZSGH Wisła</t>
  </si>
  <si>
    <t>Licea profilowane</t>
  </si>
  <si>
    <t>ZSP nr 2 Cieszyn</t>
  </si>
  <si>
    <t>ZSZ Skoczów</t>
  </si>
  <si>
    <t>ZSEG Cieszyn</t>
  </si>
  <si>
    <t>ZSP Nr 1 Cieszyn</t>
  </si>
  <si>
    <t>ZSB Cieszyn</t>
  </si>
  <si>
    <t>ZSP Istebna</t>
  </si>
  <si>
    <t>ZSME Cieszyn</t>
  </si>
  <si>
    <t>ZSP Ustroń</t>
  </si>
  <si>
    <t>- MSTD Ustroń</t>
  </si>
  <si>
    <t>Centra kształcenia ustawicznego i praktycznego oraz ośrodki dokształcania zawodowego</t>
  </si>
  <si>
    <t>Starostwo Powiatowe (Wydział Edukacji)</t>
  </si>
  <si>
    <t>DD w Cieszynie</t>
  </si>
  <si>
    <t>DD w Kończycach Wielkich</t>
  </si>
  <si>
    <t>Rodzinny Dom Dziecka</t>
  </si>
  <si>
    <t>PCPR</t>
  </si>
  <si>
    <t>- dotacje (dla TPD)</t>
  </si>
  <si>
    <t>DPS Cieszyn</t>
  </si>
  <si>
    <t>DPS Drogomyśl</t>
  </si>
  <si>
    <t>DPS Kończyce Małe</t>
  </si>
  <si>
    <t>DPS Pogórze</t>
  </si>
  <si>
    <t>DPS Skoczów</t>
  </si>
  <si>
    <t>PCPR, w tym dotacja dla:</t>
  </si>
  <si>
    <t>- EDO Emaus Dzięgielów</t>
  </si>
  <si>
    <t>Starostwo Powiatowe</t>
  </si>
  <si>
    <t>SSM Dobka</t>
  </si>
  <si>
    <t>SSM Istebna</t>
  </si>
  <si>
    <t>Sp. Ośrodek Szkolno-Wych. Cieszyn</t>
  </si>
  <si>
    <t>Opracowania geodezyjne i kartograficzne</t>
  </si>
  <si>
    <t>PCPR (granty)</t>
  </si>
  <si>
    <t>Powiatowy Urząd Pracy (granty)</t>
  </si>
  <si>
    <t>DD Cieszyn</t>
  </si>
  <si>
    <t>DD Kończyce</t>
  </si>
  <si>
    <t>900</t>
  </si>
  <si>
    <t>Gospodarka komunalna i ochrona środowiska</t>
  </si>
  <si>
    <t>Zespoły do spraw orzekania o stopniu niepełnosprawności</t>
  </si>
  <si>
    <t>02001</t>
  </si>
  <si>
    <t>Gospodarka leśna</t>
  </si>
  <si>
    <t>75095</t>
  </si>
  <si>
    <t>- majątkowe</t>
  </si>
  <si>
    <t>- DD Kończyce Wielkie</t>
  </si>
  <si>
    <t>Pomoc Społeczna</t>
  </si>
  <si>
    <t>Pozostałe zadania  w zakresie polityki społecznej</t>
  </si>
  <si>
    <t>- dotacja dla RDD niepubliczny</t>
  </si>
  <si>
    <t>- RDD niepubliczny</t>
  </si>
  <si>
    <t>Ośrodki rewalidacyjno - wychowawcze</t>
  </si>
  <si>
    <t>- OERW Ustroń</t>
  </si>
  <si>
    <t>- OREW Cieszyn</t>
  </si>
  <si>
    <t>- rezerwa celowa oświatowa</t>
  </si>
  <si>
    <t>SOSW Cieszyn</t>
  </si>
  <si>
    <t>Ośrodki adopcyjno - opiekuńcze</t>
  </si>
  <si>
    <t>- dotacja</t>
  </si>
  <si>
    <t>- pozostałe (usamodzielnienia)</t>
  </si>
  <si>
    <t>- dotacje (granty)</t>
  </si>
  <si>
    <t>w tym dotacja dla SSM "Wiecha" Ustroń</t>
  </si>
  <si>
    <t>- opłaty z tyt.porozumień między powiatami</t>
  </si>
  <si>
    <t>Plan 2006</t>
  </si>
  <si>
    <t>75405</t>
  </si>
  <si>
    <t>Komendy powiatowe Policji</t>
  </si>
  <si>
    <t>ZSO Wisła</t>
  </si>
  <si>
    <t>ZSR Międzyświeć</t>
  </si>
  <si>
    <t>- OE Socrates</t>
  </si>
  <si>
    <t>Wczesne wspomaganie rozwoju dziecka</t>
  </si>
  <si>
    <t>Pomoc materialna dla uczniów</t>
  </si>
  <si>
    <t>I LO im. Osuchowskiego</t>
  </si>
  <si>
    <t>ZSO im. Kopernika w Cieszynie</t>
  </si>
  <si>
    <t>ZSO im. Stalmacha Wisła</t>
  </si>
  <si>
    <t>ZSP nr 2 w Cieszynie</t>
  </si>
  <si>
    <t>- dotacja (SOS "Wioski dziecięce")</t>
  </si>
  <si>
    <t>Rehabilitacja zawodowa i społeczna osób niepełnosprawnych</t>
  </si>
  <si>
    <t>całość stanowi dotacja PCPR dla DPS Skoczów</t>
  </si>
  <si>
    <t>Starostwo Powiatowe (Wydział Rozwoju)</t>
  </si>
  <si>
    <t>jednostka odpowiedzialna za realizację budżetu: CKP Bażanowice</t>
  </si>
  <si>
    <t>Starostwo Powiatowe (majątkowe)</t>
  </si>
  <si>
    <t>Starosto Powiatowe (majątkowe)</t>
  </si>
  <si>
    <t>- dotacje (w tym 29.300 zł na monografię)</t>
  </si>
  <si>
    <t>- Niepubliczny SOS "Wioski dziecięce"</t>
  </si>
  <si>
    <t>- Miasto Ustroń (dot. MDSS Ustroń)</t>
  </si>
  <si>
    <t>- rezerwa celowa na dofinansowanie programów w zakresie kultury</t>
  </si>
  <si>
    <t>Załącznik nr 4 do Uchwały Budżetowej Rady Powiatu Cieszyńskiego</t>
  </si>
  <si>
    <t>Nr XXXVI/367/05 z dnia 28 grudnia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</si>
</sst>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 shrinkToFit="1"/>
    </xf>
    <xf numFmtId="165" fontId="10" fillId="0" borderId="4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 wrapText="1" shrinkToFit="1"/>
    </xf>
    <xf numFmtId="165" fontId="7" fillId="0" borderId="6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wrapText="1"/>
    </xf>
    <xf numFmtId="165" fontId="10" fillId="0" borderId="8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indent="1"/>
    </xf>
    <xf numFmtId="3" fontId="7" fillId="0" borderId="8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indent="1"/>
    </xf>
    <xf numFmtId="49" fontId="7" fillId="0" borderId="9" xfId="0" applyNumberFormat="1" applyFont="1" applyFill="1" applyBorder="1" applyAlignment="1">
      <alignment vertical="center" wrapText="1" shrinkToFit="1"/>
    </xf>
    <xf numFmtId="49" fontId="7" fillId="0" borderId="9" xfId="0" applyNumberFormat="1" applyFont="1" applyFill="1" applyBorder="1" applyAlignment="1">
      <alignment horizontal="left" vertical="top" wrapText="1" indent="2" shrinkToFit="1"/>
    </xf>
    <xf numFmtId="49" fontId="7" fillId="0" borderId="8" xfId="0" applyNumberFormat="1" applyFont="1" applyFill="1" applyBorder="1" applyAlignment="1">
      <alignment horizontal="left" vertical="top" wrapText="1" indent="2"/>
    </xf>
    <xf numFmtId="49" fontId="7" fillId="0" borderId="5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wrapText="1"/>
    </xf>
    <xf numFmtId="3" fontId="7" fillId="0" borderId="7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 wrapText="1"/>
    </xf>
    <xf numFmtId="0" fontId="7" fillId="0" borderId="8" xfId="0" applyFont="1" applyBorder="1" applyAlignment="1">
      <alignment/>
    </xf>
    <xf numFmtId="49" fontId="7" fillId="0" borderId="9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left" vertical="center" wrapText="1" inden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6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vertical="center" wrapText="1" shrinkToFit="1"/>
    </xf>
    <xf numFmtId="49" fontId="7" fillId="0" borderId="6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 indent="1"/>
    </xf>
    <xf numFmtId="49" fontId="10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left" wrapText="1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left" indent="1"/>
    </xf>
    <xf numFmtId="49" fontId="7" fillId="0" borderId="9" xfId="0" applyNumberFormat="1" applyFont="1" applyFill="1" applyBorder="1" applyAlignment="1">
      <alignment horizontal="left" wrapText="1" indent="4"/>
    </xf>
    <xf numFmtId="0" fontId="7" fillId="0" borderId="3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wrapText="1" indent="4"/>
    </xf>
    <xf numFmtId="3" fontId="7" fillId="0" borderId="8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/>
    </xf>
    <xf numFmtId="3" fontId="7" fillId="0" borderId="8" xfId="0" applyNumberFormat="1" applyFont="1" applyBorder="1" applyAlignment="1">
      <alignment vertical="center"/>
    </xf>
    <xf numFmtId="3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wrapText="1" indent="1"/>
    </xf>
    <xf numFmtId="49" fontId="7" fillId="0" borderId="8" xfId="0" applyNumberFormat="1" applyFont="1" applyFill="1" applyBorder="1" applyAlignment="1">
      <alignment horizontal="left" wrapText="1" indent="1"/>
    </xf>
    <xf numFmtId="49" fontId="7" fillId="0" borderId="7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top" wrapText="1"/>
    </xf>
    <xf numFmtId="49" fontId="7" fillId="0" borderId="9" xfId="0" applyNumberFormat="1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left" vertical="top" wrapText="1" indent="1"/>
    </xf>
    <xf numFmtId="49" fontId="7" fillId="0" borderId="9" xfId="0" applyNumberFormat="1" applyFont="1" applyFill="1" applyBorder="1" applyAlignment="1">
      <alignment horizontal="left" vertical="top" wrapText="1" indent="3"/>
    </xf>
    <xf numFmtId="49" fontId="7" fillId="0" borderId="8" xfId="0" applyNumberFormat="1" applyFont="1" applyFill="1" applyBorder="1" applyAlignment="1">
      <alignment horizontal="left" vertical="top" wrapText="1" indent="3"/>
    </xf>
    <xf numFmtId="49" fontId="10" fillId="0" borderId="4" xfId="0" applyNumberFormat="1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 indent="1"/>
    </xf>
    <xf numFmtId="49" fontId="7" fillId="0" borderId="6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left" wrapText="1" indent="3"/>
    </xf>
    <xf numFmtId="49" fontId="7" fillId="0" borderId="8" xfId="0" applyNumberFormat="1" applyFont="1" applyFill="1" applyBorder="1" applyAlignment="1">
      <alignment horizontal="left" wrapText="1" indent="3"/>
    </xf>
    <xf numFmtId="49" fontId="10" fillId="0" borderId="4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/>
    </xf>
    <xf numFmtId="49" fontId="7" fillId="0" borderId="5" xfId="0" applyNumberFormat="1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left" wrapText="1" shrinkToFit="1"/>
    </xf>
    <xf numFmtId="0" fontId="7" fillId="0" borderId="8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/>
    </xf>
    <xf numFmtId="41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/>
    </xf>
    <xf numFmtId="3" fontId="10" fillId="0" borderId="4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left" wrapText="1" indent="4"/>
    </xf>
    <xf numFmtId="49" fontId="7" fillId="0" borderId="3" xfId="0" applyNumberFormat="1" applyFont="1" applyFill="1" applyBorder="1" applyAlignment="1">
      <alignment vertical="center" wrapText="1" shrinkToFi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 indent="5"/>
    </xf>
    <xf numFmtId="0" fontId="7" fillId="0" borderId="8" xfId="0" applyFont="1" applyBorder="1" applyAlignment="1" quotePrefix="1">
      <alignment vertical="center" wrapText="1"/>
    </xf>
    <xf numFmtId="0" fontId="3" fillId="0" borderId="10" xfId="0" applyFont="1" applyBorder="1" applyAlignment="1">
      <alignment/>
    </xf>
    <xf numFmtId="3" fontId="7" fillId="0" borderId="11" xfId="0" applyNumberFormat="1" applyFont="1" applyBorder="1" applyAlignment="1">
      <alignment vertical="center"/>
    </xf>
    <xf numFmtId="49" fontId="7" fillId="0" borderId="8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view="pageBreakPreview" zoomScaleSheetLayoutView="100" workbookViewId="0" topLeftCell="A1">
      <pane ySplit="9" topLeftCell="BM361" activePane="bottomLeft" state="frozen"/>
      <selection pane="topLeft" activeCell="A1" sqref="A1"/>
      <selection pane="bottomLeft" activeCell="C2" sqref="C2:D2"/>
    </sheetView>
  </sheetViews>
  <sheetFormatPr defaultColWidth="9.00390625" defaultRowHeight="12.75"/>
  <cols>
    <col min="1" max="1" width="7.75390625" style="1" customWidth="1"/>
    <col min="2" max="2" width="10.25390625" style="1" customWidth="1"/>
    <col min="3" max="3" width="58.25390625" style="2" customWidth="1"/>
    <col min="4" max="4" width="18.125" style="3" customWidth="1"/>
    <col min="5" max="5" width="16.25390625" style="3" customWidth="1"/>
    <col min="6" max="6" width="15.25390625" style="3" customWidth="1"/>
    <col min="7" max="16384" width="9.125" style="3" customWidth="1"/>
  </cols>
  <sheetData>
    <row r="1" spans="3:4" ht="12.75">
      <c r="C1" s="135" t="s">
        <v>221</v>
      </c>
      <c r="D1" s="135"/>
    </row>
    <row r="2" spans="1:4" ht="15" customHeight="1">
      <c r="A2" s="11"/>
      <c r="B2" s="11"/>
      <c r="C2" s="135" t="s">
        <v>222</v>
      </c>
      <c r="D2" s="135"/>
    </row>
    <row r="3" spans="1:4" s="4" customFormat="1" ht="18.75" customHeight="1">
      <c r="A3" s="137" t="s">
        <v>119</v>
      </c>
      <c r="B3" s="137"/>
      <c r="C3" s="137"/>
      <c r="D3" s="137"/>
    </row>
    <row r="4" spans="1:4" s="4" customFormat="1" ht="14.25" customHeight="1">
      <c r="A4" s="134" t="s">
        <v>120</v>
      </c>
      <c r="B4" s="134"/>
      <c r="C4" s="134"/>
      <c r="D4" s="134"/>
    </row>
    <row r="5" spans="1:4" ht="9.75" customHeight="1">
      <c r="A5" s="11"/>
      <c r="B5" s="11"/>
      <c r="C5" s="12"/>
      <c r="D5" s="127"/>
    </row>
    <row r="6" spans="1:4" ht="12.75">
      <c r="A6" s="14"/>
      <c r="B6" s="14"/>
      <c r="C6" s="132" t="s">
        <v>21</v>
      </c>
      <c r="D6" s="15"/>
    </row>
    <row r="7" spans="1:4" ht="12.75">
      <c r="A7" s="16" t="s">
        <v>1</v>
      </c>
      <c r="B7" s="16" t="s">
        <v>0</v>
      </c>
      <c r="C7" s="133"/>
      <c r="D7" s="17" t="s">
        <v>198</v>
      </c>
    </row>
    <row r="8" spans="1:4" ht="12.75" customHeight="1">
      <c r="A8" s="18"/>
      <c r="B8" s="18"/>
      <c r="C8" s="133"/>
      <c r="D8" s="19"/>
    </row>
    <row r="9" spans="1:4" ht="11.25" customHeight="1">
      <c r="A9" s="20">
        <v>1</v>
      </c>
      <c r="B9" s="20">
        <v>2</v>
      </c>
      <c r="C9" s="21" t="s">
        <v>23</v>
      </c>
      <c r="D9" s="22">
        <v>4</v>
      </c>
    </row>
    <row r="10" spans="1:4" ht="19.5" customHeight="1">
      <c r="A10" s="23" t="s">
        <v>32</v>
      </c>
      <c r="B10" s="23"/>
      <c r="C10" s="24" t="s">
        <v>33</v>
      </c>
      <c r="D10" s="25">
        <f>D13+D11</f>
        <v>217107</v>
      </c>
    </row>
    <row r="11" spans="1:4" ht="14.25" customHeight="1">
      <c r="A11" s="31"/>
      <c r="B11" s="27" t="s">
        <v>178</v>
      </c>
      <c r="C11" s="28" t="s">
        <v>179</v>
      </c>
      <c r="D11" s="29">
        <v>91275</v>
      </c>
    </row>
    <row r="12" spans="1:4" ht="13.5" customHeight="1">
      <c r="A12" s="31"/>
      <c r="B12" s="32"/>
      <c r="C12" s="33" t="s">
        <v>111</v>
      </c>
      <c r="D12" s="34"/>
    </row>
    <row r="13" spans="1:4" ht="12.75">
      <c r="A13" s="26"/>
      <c r="B13" s="35" t="s">
        <v>34</v>
      </c>
      <c r="C13" s="28" t="s">
        <v>35</v>
      </c>
      <c r="D13" s="36">
        <v>125832</v>
      </c>
    </row>
    <row r="14" spans="1:4" ht="12" customHeight="1">
      <c r="A14" s="26"/>
      <c r="B14" s="26"/>
      <c r="C14" s="30" t="s">
        <v>111</v>
      </c>
      <c r="D14" s="37"/>
    </row>
    <row r="15" spans="1:4" s="5" customFormat="1" ht="19.5" customHeight="1">
      <c r="A15" s="23" t="s">
        <v>36</v>
      </c>
      <c r="B15" s="23"/>
      <c r="C15" s="24" t="s">
        <v>37</v>
      </c>
      <c r="D15" s="38">
        <f>D21+D16</f>
        <v>20256028</v>
      </c>
    </row>
    <row r="16" spans="1:4" s="4" customFormat="1" ht="12.75" customHeight="1">
      <c r="A16" s="26"/>
      <c r="B16" s="27" t="s">
        <v>128</v>
      </c>
      <c r="C16" s="28" t="s">
        <v>129</v>
      </c>
      <c r="D16" s="39">
        <f>D18</f>
        <v>981019</v>
      </c>
    </row>
    <row r="17" spans="1:4" s="4" customFormat="1" ht="12.75" customHeight="1">
      <c r="A17" s="26"/>
      <c r="B17" s="26"/>
      <c r="C17" s="40" t="s">
        <v>2</v>
      </c>
      <c r="D17" s="41"/>
    </row>
    <row r="18" spans="1:4" s="4" customFormat="1" ht="12.75" customHeight="1">
      <c r="A18" s="26"/>
      <c r="B18" s="26"/>
      <c r="C18" s="40" t="s">
        <v>5</v>
      </c>
      <c r="D18" s="41">
        <v>981019</v>
      </c>
    </row>
    <row r="19" spans="1:4" s="4" customFormat="1" ht="12.75" customHeight="1">
      <c r="A19" s="26"/>
      <c r="B19" s="26"/>
      <c r="C19" s="42" t="s">
        <v>4</v>
      </c>
      <c r="D19" s="41">
        <v>45970</v>
      </c>
    </row>
    <row r="20" spans="1:4" s="4" customFormat="1" ht="12.75" customHeight="1">
      <c r="A20" s="26"/>
      <c r="B20" s="43"/>
      <c r="C20" s="44" t="s">
        <v>6</v>
      </c>
      <c r="D20" s="45">
        <f>D18-D19</f>
        <v>935049</v>
      </c>
    </row>
    <row r="21" spans="1:4" ht="12.75">
      <c r="A21" s="26"/>
      <c r="B21" s="35" t="s">
        <v>22</v>
      </c>
      <c r="C21" s="28" t="s">
        <v>38</v>
      </c>
      <c r="D21" s="39">
        <f>D23+D27</f>
        <v>19275009</v>
      </c>
    </row>
    <row r="22" spans="1:4" ht="12.75">
      <c r="A22" s="26"/>
      <c r="B22" s="26"/>
      <c r="C22" s="40" t="s">
        <v>2</v>
      </c>
      <c r="D22" s="46"/>
    </row>
    <row r="23" spans="1:4" ht="12.75">
      <c r="A23" s="26"/>
      <c r="B23" s="26"/>
      <c r="C23" s="40" t="s">
        <v>5</v>
      </c>
      <c r="D23" s="41">
        <f>SUM(D24:D26)</f>
        <v>5721229</v>
      </c>
    </row>
    <row r="24" spans="1:4" ht="12.75" customHeight="1">
      <c r="A24" s="26"/>
      <c r="B24" s="26"/>
      <c r="C24" s="42" t="s">
        <v>4</v>
      </c>
      <c r="D24" s="41">
        <f>563518+65867</f>
        <v>629385</v>
      </c>
    </row>
    <row r="25" spans="1:4" ht="12.75">
      <c r="A25" s="26"/>
      <c r="B25" s="26"/>
      <c r="C25" s="47" t="s">
        <v>7</v>
      </c>
      <c r="D25" s="41">
        <f>1939844+5000</f>
        <v>1944844</v>
      </c>
    </row>
    <row r="26" spans="1:4" ht="12.75">
      <c r="A26" s="26"/>
      <c r="B26" s="26"/>
      <c r="C26" s="47" t="s">
        <v>6</v>
      </c>
      <c r="D26" s="41">
        <f>2494000+653000</f>
        <v>3147000</v>
      </c>
    </row>
    <row r="27" spans="1:4" ht="12.75">
      <c r="A27" s="26"/>
      <c r="B27" s="26"/>
      <c r="C27" s="48" t="s">
        <v>8</v>
      </c>
      <c r="D27" s="41">
        <f>13324600+175000+50000+4180</f>
        <v>13553780</v>
      </c>
    </row>
    <row r="28" spans="1:4" ht="15.75" customHeight="1">
      <c r="A28" s="26"/>
      <c r="B28" s="26"/>
      <c r="C28" s="48" t="s">
        <v>10</v>
      </c>
      <c r="D28" s="41"/>
    </row>
    <row r="29" spans="1:4" ht="12.75" customHeight="1">
      <c r="A29" s="26"/>
      <c r="B29" s="26"/>
      <c r="C29" s="49" t="s">
        <v>9</v>
      </c>
      <c r="D29" s="41">
        <f>563518+2494000+608780+653000+65867</f>
        <v>4385165</v>
      </c>
    </row>
    <row r="30" spans="1:4" ht="12.75">
      <c r="A30" s="26"/>
      <c r="B30" s="43"/>
      <c r="C30" s="50" t="s">
        <v>11</v>
      </c>
      <c r="D30" s="45">
        <f>1939844+12945000+5000</f>
        <v>14889844</v>
      </c>
    </row>
    <row r="31" spans="1:4" s="5" customFormat="1" ht="19.5" customHeight="1">
      <c r="A31" s="23" t="s">
        <v>39</v>
      </c>
      <c r="B31" s="23"/>
      <c r="C31" s="54" t="s">
        <v>40</v>
      </c>
      <c r="D31" s="38">
        <f>D32+D37</f>
        <v>75000</v>
      </c>
    </row>
    <row r="32" spans="1:4" ht="12.75" customHeight="1">
      <c r="A32" s="26"/>
      <c r="B32" s="27" t="s">
        <v>41</v>
      </c>
      <c r="C32" s="55" t="s">
        <v>42</v>
      </c>
      <c r="D32" s="39">
        <f>D34</f>
        <v>55000</v>
      </c>
    </row>
    <row r="33" spans="1:4" ht="12.75">
      <c r="A33" s="26"/>
      <c r="B33" s="26"/>
      <c r="C33" s="40" t="s">
        <v>2</v>
      </c>
      <c r="D33" s="41"/>
    </row>
    <row r="34" spans="1:4" ht="12.75">
      <c r="A34" s="26"/>
      <c r="B34" s="26"/>
      <c r="C34" s="40" t="s">
        <v>5</v>
      </c>
      <c r="D34" s="41">
        <f>D35+D36</f>
        <v>55000</v>
      </c>
    </row>
    <row r="35" spans="1:4" ht="12.75">
      <c r="A35" s="26"/>
      <c r="B35" s="26"/>
      <c r="C35" s="47" t="s">
        <v>7</v>
      </c>
      <c r="D35" s="41">
        <f>17000+3000</f>
        <v>20000</v>
      </c>
    </row>
    <row r="36" spans="1:4" ht="12.75">
      <c r="A36" s="26"/>
      <c r="B36" s="43"/>
      <c r="C36" s="44" t="s">
        <v>6</v>
      </c>
      <c r="D36" s="45">
        <v>35000</v>
      </c>
    </row>
    <row r="37" spans="1:4" ht="12.75">
      <c r="A37" s="26"/>
      <c r="B37" s="35" t="s">
        <v>43</v>
      </c>
      <c r="C37" s="55" t="s">
        <v>26</v>
      </c>
      <c r="D37" s="39">
        <f>D39</f>
        <v>20000</v>
      </c>
    </row>
    <row r="38" spans="1:4" ht="12.75">
      <c r="A38" s="26"/>
      <c r="B38" s="26"/>
      <c r="C38" s="40" t="s">
        <v>2</v>
      </c>
      <c r="D38" s="41"/>
    </row>
    <row r="39" spans="1:4" ht="12.75">
      <c r="A39" s="26"/>
      <c r="B39" s="26"/>
      <c r="C39" s="40" t="s">
        <v>5</v>
      </c>
      <c r="D39" s="41">
        <f>SUM(D40:D40)</f>
        <v>20000</v>
      </c>
    </row>
    <row r="40" spans="1:4" ht="12.75">
      <c r="A40" s="26"/>
      <c r="B40" s="26"/>
      <c r="C40" s="44" t="s">
        <v>6</v>
      </c>
      <c r="D40" s="56">
        <v>20000</v>
      </c>
    </row>
    <row r="41" spans="1:4" s="5" customFormat="1" ht="19.5" customHeight="1">
      <c r="A41" s="23" t="s">
        <v>44</v>
      </c>
      <c r="B41" s="23"/>
      <c r="C41" s="54" t="s">
        <v>45</v>
      </c>
      <c r="D41" s="38">
        <f>D42</f>
        <v>187587</v>
      </c>
    </row>
    <row r="42" spans="1:4" ht="12.75" customHeight="1">
      <c r="A42" s="57"/>
      <c r="B42" s="27" t="s">
        <v>46</v>
      </c>
      <c r="C42" s="58" t="s">
        <v>47</v>
      </c>
      <c r="D42" s="52">
        <f>100000+87587</f>
        <v>187587</v>
      </c>
    </row>
    <row r="43" spans="1:4" ht="12.75">
      <c r="A43" s="43"/>
      <c r="B43" s="43"/>
      <c r="C43" s="33" t="s">
        <v>111</v>
      </c>
      <c r="D43" s="59"/>
    </row>
    <row r="44" spans="1:4" ht="19.5" customHeight="1">
      <c r="A44" s="23" t="s">
        <v>48</v>
      </c>
      <c r="B44" s="23"/>
      <c r="C44" s="54" t="s">
        <v>49</v>
      </c>
      <c r="D44" s="38">
        <f>D45+D49+D51+D53</f>
        <v>716001</v>
      </c>
    </row>
    <row r="45" spans="1:4" ht="15.75" customHeight="1">
      <c r="A45" s="26"/>
      <c r="B45" s="27" t="s">
        <v>51</v>
      </c>
      <c r="C45" s="55" t="s">
        <v>50</v>
      </c>
      <c r="D45" s="39">
        <f>D48</f>
        <v>232065</v>
      </c>
    </row>
    <row r="46" spans="1:4" ht="12.75">
      <c r="A46" s="26"/>
      <c r="B46" s="26"/>
      <c r="C46" s="40" t="s">
        <v>2</v>
      </c>
      <c r="D46" s="41"/>
    </row>
    <row r="47" spans="1:4" ht="12.75">
      <c r="A47" s="26"/>
      <c r="B47" s="26"/>
      <c r="C47" s="60" t="s">
        <v>5</v>
      </c>
      <c r="D47" s="41"/>
    </row>
    <row r="48" spans="1:4" ht="12.75" customHeight="1">
      <c r="A48" s="26"/>
      <c r="B48" s="43"/>
      <c r="C48" s="61" t="s">
        <v>4</v>
      </c>
      <c r="D48" s="45">
        <f>228878+3187</f>
        <v>232065</v>
      </c>
    </row>
    <row r="49" spans="1:4" ht="15.75" customHeight="1">
      <c r="A49" s="26"/>
      <c r="B49" s="35" t="s">
        <v>52</v>
      </c>
      <c r="C49" s="62" t="s">
        <v>53</v>
      </c>
      <c r="D49" s="39">
        <v>119750</v>
      </c>
    </row>
    <row r="50" spans="1:4" ht="12.75">
      <c r="A50" s="26"/>
      <c r="B50" s="43"/>
      <c r="C50" s="33" t="s">
        <v>111</v>
      </c>
      <c r="D50" s="45"/>
    </row>
    <row r="51" spans="1:4" ht="12.75" customHeight="1">
      <c r="A51" s="26"/>
      <c r="B51" s="35" t="s">
        <v>54</v>
      </c>
      <c r="C51" s="62" t="s">
        <v>170</v>
      </c>
      <c r="D51" s="39">
        <v>6776</v>
      </c>
    </row>
    <row r="52" spans="1:4" ht="12.75">
      <c r="A52" s="26"/>
      <c r="B52" s="63"/>
      <c r="C52" s="33" t="s">
        <v>111</v>
      </c>
      <c r="D52" s="45"/>
    </row>
    <row r="53" spans="1:4" ht="12.75">
      <c r="A53" s="26"/>
      <c r="B53" s="35" t="s">
        <v>55</v>
      </c>
      <c r="C53" s="62" t="s">
        <v>56</v>
      </c>
      <c r="D53" s="39">
        <f>D55</f>
        <v>357410</v>
      </c>
    </row>
    <row r="54" spans="1:4" ht="12.75">
      <c r="A54" s="26"/>
      <c r="B54" s="26"/>
      <c r="C54" s="40" t="s">
        <v>2</v>
      </c>
      <c r="D54" s="41"/>
    </row>
    <row r="55" spans="1:4" ht="12.75">
      <c r="A55" s="26"/>
      <c r="B55" s="26"/>
      <c r="C55" s="60" t="s">
        <v>5</v>
      </c>
      <c r="D55" s="41">
        <f>SUM(D56:D57)</f>
        <v>357410</v>
      </c>
    </row>
    <row r="56" spans="1:4" ht="12.75" customHeight="1">
      <c r="A56" s="26"/>
      <c r="B56" s="26"/>
      <c r="C56" s="42" t="s">
        <v>4</v>
      </c>
      <c r="D56" s="41">
        <v>298900</v>
      </c>
    </row>
    <row r="57" spans="1:4" ht="12.75">
      <c r="A57" s="43"/>
      <c r="B57" s="43"/>
      <c r="C57" s="61" t="s">
        <v>6</v>
      </c>
      <c r="D57" s="45">
        <v>58510</v>
      </c>
    </row>
    <row r="58" spans="1:4" s="5" customFormat="1" ht="17.25" customHeight="1">
      <c r="A58" s="23" t="s">
        <v>57</v>
      </c>
      <c r="B58" s="23"/>
      <c r="C58" s="54" t="s">
        <v>58</v>
      </c>
      <c r="D58" s="38">
        <f>D59+D63+D65+D72+D74</f>
        <v>8883089</v>
      </c>
    </row>
    <row r="59" spans="1:4" ht="12.75">
      <c r="A59" s="26"/>
      <c r="B59" s="64">
        <v>75011</v>
      </c>
      <c r="C59" s="65" t="s">
        <v>59</v>
      </c>
      <c r="D59" s="66">
        <f>D61</f>
        <v>1008797</v>
      </c>
    </row>
    <row r="60" spans="1:4" ht="12.75">
      <c r="A60" s="26"/>
      <c r="B60" s="26"/>
      <c r="C60" s="40" t="s">
        <v>2</v>
      </c>
      <c r="D60" s="41"/>
    </row>
    <row r="61" spans="1:4" ht="12.75">
      <c r="A61" s="26"/>
      <c r="B61" s="26"/>
      <c r="C61" s="60" t="s">
        <v>5</v>
      </c>
      <c r="D61" s="41">
        <f>D62</f>
        <v>1008797</v>
      </c>
    </row>
    <row r="62" spans="1:4" ht="12.75" customHeight="1">
      <c r="A62" s="26"/>
      <c r="B62" s="43"/>
      <c r="C62" s="61" t="s">
        <v>4</v>
      </c>
      <c r="D62" s="45">
        <f>995116+13681</f>
        <v>1008797</v>
      </c>
    </row>
    <row r="63" spans="1:4" ht="12.75">
      <c r="A63" s="26"/>
      <c r="B63" s="35" t="s">
        <v>60</v>
      </c>
      <c r="C63" s="55" t="s">
        <v>61</v>
      </c>
      <c r="D63" s="39">
        <v>482032</v>
      </c>
    </row>
    <row r="64" spans="1:4" ht="12.75">
      <c r="A64" s="26"/>
      <c r="B64" s="63"/>
      <c r="C64" s="33" t="s">
        <v>111</v>
      </c>
      <c r="D64" s="45"/>
    </row>
    <row r="65" spans="1:4" ht="12.75">
      <c r="A65" s="26"/>
      <c r="B65" s="35" t="s">
        <v>62</v>
      </c>
      <c r="C65" s="67" t="s">
        <v>63</v>
      </c>
      <c r="D65" s="39">
        <f>D67+D71</f>
        <v>7343560</v>
      </c>
    </row>
    <row r="66" spans="1:4" ht="12.75">
      <c r="A66" s="26"/>
      <c r="B66" s="26"/>
      <c r="C66" s="40" t="s">
        <v>2</v>
      </c>
      <c r="D66" s="41"/>
    </row>
    <row r="67" spans="1:5" ht="12.75">
      <c r="A67" s="26"/>
      <c r="B67" s="26"/>
      <c r="C67" s="60" t="s">
        <v>5</v>
      </c>
      <c r="D67" s="41">
        <f>D68+D69+D70</f>
        <v>6813483</v>
      </c>
      <c r="E67" s="8"/>
    </row>
    <row r="68" spans="1:4" ht="12.75" customHeight="1">
      <c r="A68" s="26"/>
      <c r="B68" s="26"/>
      <c r="C68" s="42" t="s">
        <v>4</v>
      </c>
      <c r="D68" s="41">
        <f>3720689+98367</f>
        <v>3819056</v>
      </c>
    </row>
    <row r="69" spans="1:4" ht="12.75">
      <c r="A69" s="26"/>
      <c r="B69" s="26"/>
      <c r="C69" s="47" t="s">
        <v>7</v>
      </c>
      <c r="D69" s="41">
        <v>76802</v>
      </c>
    </row>
    <row r="70" spans="1:4" ht="12.75">
      <c r="A70" s="26"/>
      <c r="B70" s="26"/>
      <c r="C70" s="47" t="s">
        <v>6</v>
      </c>
      <c r="D70" s="41">
        <v>2917625</v>
      </c>
    </row>
    <row r="71" spans="1:4" ht="12.75">
      <c r="A71" s="26"/>
      <c r="B71" s="43"/>
      <c r="C71" s="68" t="s">
        <v>8</v>
      </c>
      <c r="D71" s="45">
        <v>530077</v>
      </c>
    </row>
    <row r="72" spans="1:4" ht="12.75">
      <c r="A72" s="26"/>
      <c r="B72" s="35" t="s">
        <v>64</v>
      </c>
      <c r="C72" s="69" t="s">
        <v>65</v>
      </c>
      <c r="D72" s="39">
        <v>44000</v>
      </c>
    </row>
    <row r="73" spans="1:4" ht="12.75">
      <c r="A73" s="26"/>
      <c r="B73" s="63"/>
      <c r="C73" s="33" t="s">
        <v>3</v>
      </c>
      <c r="D73" s="45"/>
    </row>
    <row r="74" spans="1:4" ht="12.75">
      <c r="A74" s="26"/>
      <c r="B74" s="35" t="s">
        <v>180</v>
      </c>
      <c r="C74" s="55" t="s">
        <v>26</v>
      </c>
      <c r="D74" s="39">
        <f>SUM(D77:D78)</f>
        <v>4700</v>
      </c>
    </row>
    <row r="75" spans="1:4" ht="12.75">
      <c r="A75" s="26"/>
      <c r="B75" s="26"/>
      <c r="C75" s="40" t="s">
        <v>2</v>
      </c>
      <c r="D75" s="41"/>
    </row>
    <row r="76" spans="1:4" ht="12.75">
      <c r="A76" s="26"/>
      <c r="B76" s="26"/>
      <c r="C76" s="60" t="s">
        <v>5</v>
      </c>
      <c r="D76" s="41">
        <f>SUM(D77:D78)</f>
        <v>4700</v>
      </c>
    </row>
    <row r="77" spans="1:4" ht="12.75">
      <c r="A77" s="26"/>
      <c r="B77" s="26"/>
      <c r="C77" s="47" t="s">
        <v>195</v>
      </c>
      <c r="D77" s="41">
        <v>3000</v>
      </c>
    </row>
    <row r="78" spans="1:4" ht="12.75">
      <c r="A78" s="26"/>
      <c r="B78" s="26"/>
      <c r="C78" s="70" t="s">
        <v>6</v>
      </c>
      <c r="D78" s="56">
        <v>1700</v>
      </c>
    </row>
    <row r="79" spans="1:4" s="6" customFormat="1" ht="14.25" customHeight="1">
      <c r="A79" s="23" t="s">
        <v>66</v>
      </c>
      <c r="B79" s="23"/>
      <c r="C79" s="71" t="s">
        <v>67</v>
      </c>
      <c r="D79" s="38">
        <f>D83+D88+D93+D80</f>
        <v>5511521</v>
      </c>
    </row>
    <row r="80" spans="1:4" s="6" customFormat="1" ht="16.5" customHeight="1">
      <c r="A80" s="31"/>
      <c r="B80" s="27" t="s">
        <v>199</v>
      </c>
      <c r="C80" s="72" t="s">
        <v>200</v>
      </c>
      <c r="D80" s="52">
        <f>D82</f>
        <v>7500</v>
      </c>
    </row>
    <row r="81" spans="1:4" s="6" customFormat="1" ht="14.25" customHeight="1">
      <c r="A81" s="31"/>
      <c r="B81" s="31"/>
      <c r="C81" s="73" t="s">
        <v>2</v>
      </c>
      <c r="D81" s="46"/>
    </row>
    <row r="82" spans="1:4" s="6" customFormat="1" ht="15" customHeight="1">
      <c r="A82" s="31"/>
      <c r="B82" s="74"/>
      <c r="C82" s="75" t="s">
        <v>3</v>
      </c>
      <c r="D82" s="45">
        <v>7500</v>
      </c>
    </row>
    <row r="83" spans="1:4" ht="12.75">
      <c r="A83" s="26"/>
      <c r="B83" s="35" t="s">
        <v>68</v>
      </c>
      <c r="C83" s="62" t="s">
        <v>69</v>
      </c>
      <c r="D83" s="39">
        <f>D85</f>
        <v>5297000</v>
      </c>
    </row>
    <row r="84" spans="1:4" ht="12.75">
      <c r="A84" s="26"/>
      <c r="B84" s="26"/>
      <c r="C84" s="73" t="s">
        <v>2</v>
      </c>
      <c r="D84" s="41"/>
    </row>
    <row r="85" spans="1:4" ht="12.75">
      <c r="A85" s="26"/>
      <c r="B85" s="26"/>
      <c r="C85" s="73" t="s">
        <v>3</v>
      </c>
      <c r="D85" s="41">
        <f>SUM(D86:D87)</f>
        <v>5297000</v>
      </c>
    </row>
    <row r="86" spans="1:4" ht="12.75" customHeight="1">
      <c r="A86" s="26"/>
      <c r="B86" s="26"/>
      <c r="C86" s="42" t="s">
        <v>4</v>
      </c>
      <c r="D86" s="41">
        <v>4130194</v>
      </c>
    </row>
    <row r="87" spans="1:4" ht="12.75">
      <c r="A87" s="26"/>
      <c r="B87" s="43"/>
      <c r="C87" s="44" t="s">
        <v>6</v>
      </c>
      <c r="D87" s="45">
        <v>1166806</v>
      </c>
    </row>
    <row r="88" spans="1:4" ht="12.75">
      <c r="A88" s="26"/>
      <c r="B88" s="35" t="s">
        <v>132</v>
      </c>
      <c r="C88" s="62" t="s">
        <v>133</v>
      </c>
      <c r="D88" s="39">
        <f>D90</f>
        <v>197021</v>
      </c>
    </row>
    <row r="89" spans="1:4" ht="12.75">
      <c r="A89" s="26"/>
      <c r="B89" s="26"/>
      <c r="C89" s="73" t="s">
        <v>2</v>
      </c>
      <c r="D89" s="41"/>
    </row>
    <row r="90" spans="1:4" ht="12.75">
      <c r="A90" s="26"/>
      <c r="B90" s="26"/>
      <c r="C90" s="73" t="s">
        <v>3</v>
      </c>
      <c r="D90" s="41">
        <f>SUM(D91:D92)</f>
        <v>197021</v>
      </c>
    </row>
    <row r="91" spans="1:4" ht="12.75" customHeight="1">
      <c r="A91" s="26"/>
      <c r="B91" s="26"/>
      <c r="C91" s="42" t="s">
        <v>4</v>
      </c>
      <c r="D91" s="41">
        <f>32654+452</f>
        <v>33106</v>
      </c>
    </row>
    <row r="92" spans="1:4" ht="12.75">
      <c r="A92" s="26"/>
      <c r="B92" s="43"/>
      <c r="C92" s="44" t="s">
        <v>7</v>
      </c>
      <c r="D92" s="45">
        <v>163915</v>
      </c>
    </row>
    <row r="93" spans="1:4" ht="12.75">
      <c r="A93" s="26"/>
      <c r="B93" s="35" t="s">
        <v>131</v>
      </c>
      <c r="C93" s="62" t="s">
        <v>26</v>
      </c>
      <c r="D93" s="39">
        <v>10000</v>
      </c>
    </row>
    <row r="94" spans="1:4" ht="12.75">
      <c r="A94" s="26"/>
      <c r="B94" s="26"/>
      <c r="C94" s="76" t="s">
        <v>111</v>
      </c>
      <c r="D94" s="56"/>
    </row>
    <row r="95" spans="1:4" s="5" customFormat="1" ht="15" customHeight="1">
      <c r="A95" s="23" t="s">
        <v>70</v>
      </c>
      <c r="B95" s="23"/>
      <c r="C95" s="54" t="s">
        <v>71</v>
      </c>
      <c r="D95" s="38">
        <f>D96</f>
        <v>455243</v>
      </c>
    </row>
    <row r="96" spans="1:4" s="4" customFormat="1" ht="25.5" customHeight="1">
      <c r="A96" s="26"/>
      <c r="B96" s="27" t="s">
        <v>72</v>
      </c>
      <c r="C96" s="55" t="s">
        <v>73</v>
      </c>
      <c r="D96" s="39">
        <v>455243</v>
      </c>
    </row>
    <row r="97" spans="1:4" s="4" customFormat="1" ht="12.75" customHeight="1">
      <c r="A97" s="26"/>
      <c r="B97" s="63"/>
      <c r="C97" s="75" t="s">
        <v>111</v>
      </c>
      <c r="D97" s="45"/>
    </row>
    <row r="98" spans="1:4" s="5" customFormat="1" ht="15.75" customHeight="1">
      <c r="A98" s="23" t="s">
        <v>115</v>
      </c>
      <c r="B98" s="23"/>
      <c r="C98" s="54" t="s">
        <v>116</v>
      </c>
      <c r="D98" s="38">
        <f>D99</f>
        <v>1369081</v>
      </c>
    </row>
    <row r="99" spans="1:4" s="4" customFormat="1" ht="12.75" customHeight="1">
      <c r="A99" s="26"/>
      <c r="B99" s="27" t="s">
        <v>117</v>
      </c>
      <c r="C99" s="55" t="s">
        <v>118</v>
      </c>
      <c r="D99" s="77">
        <f>SUM(D101:D103)</f>
        <v>1369081</v>
      </c>
    </row>
    <row r="100" spans="1:4" s="4" customFormat="1" ht="12.75" customHeight="1">
      <c r="A100" s="26"/>
      <c r="B100" s="26"/>
      <c r="C100" s="78" t="s">
        <v>2</v>
      </c>
      <c r="D100" s="79"/>
    </row>
    <row r="101" spans="1:4" s="4" customFormat="1" ht="12.75" customHeight="1">
      <c r="A101" s="26"/>
      <c r="B101" s="26"/>
      <c r="C101" s="40" t="s">
        <v>121</v>
      </c>
      <c r="D101" s="41">
        <f>163635+113290+30400-5000-214000</f>
        <v>88325</v>
      </c>
    </row>
    <row r="102" spans="1:4" s="4" customFormat="1" ht="14.25" customHeight="1">
      <c r="A102" s="26"/>
      <c r="B102" s="26"/>
      <c r="C102" s="40" t="s">
        <v>190</v>
      </c>
      <c r="D102" s="41">
        <f>870756+360000</f>
        <v>1230756</v>
      </c>
    </row>
    <row r="103" spans="1:4" s="4" customFormat="1" ht="11.25" customHeight="1">
      <c r="A103" s="43"/>
      <c r="B103" s="43"/>
      <c r="C103" s="128" t="s">
        <v>220</v>
      </c>
      <c r="D103" s="130">
        <v>50000</v>
      </c>
    </row>
    <row r="104" spans="1:4" ht="12.75" customHeight="1">
      <c r="A104" s="80">
        <v>801</v>
      </c>
      <c r="B104" s="80"/>
      <c r="C104" s="54" t="s">
        <v>24</v>
      </c>
      <c r="D104" s="38">
        <f>D105+D142+D166+D211+D217+D222</f>
        <v>30721239</v>
      </c>
    </row>
    <row r="105" spans="1:4" ht="12.75">
      <c r="A105" s="81"/>
      <c r="B105" s="82">
        <v>80120</v>
      </c>
      <c r="C105" s="55" t="s">
        <v>25</v>
      </c>
      <c r="D105" s="39">
        <f>D107+D111</f>
        <v>10109290</v>
      </c>
    </row>
    <row r="106" spans="1:4" ht="12.75">
      <c r="A106" s="81"/>
      <c r="B106" s="81"/>
      <c r="C106" s="40" t="s">
        <v>2</v>
      </c>
      <c r="D106" s="79"/>
    </row>
    <row r="107" spans="1:4" ht="12.75">
      <c r="A107" s="81"/>
      <c r="B107" s="81"/>
      <c r="C107" s="40" t="s">
        <v>5</v>
      </c>
      <c r="D107" s="41">
        <f>SUM(D108:D110)</f>
        <v>9969290</v>
      </c>
    </row>
    <row r="108" spans="1:4" ht="12.75" customHeight="1">
      <c r="A108" s="81"/>
      <c r="B108" s="81"/>
      <c r="C108" s="42" t="s">
        <v>4</v>
      </c>
      <c r="D108" s="41">
        <f>D114+D117+D120+D123+D126+D129+D132+D135</f>
        <v>8168826</v>
      </c>
    </row>
    <row r="109" spans="1:4" ht="12.75">
      <c r="A109" s="81"/>
      <c r="B109" s="81"/>
      <c r="C109" s="47" t="s">
        <v>7</v>
      </c>
      <c r="D109" s="41">
        <f>D137</f>
        <v>741990</v>
      </c>
    </row>
    <row r="110" spans="1:4" ht="12.75">
      <c r="A110" s="81"/>
      <c r="B110" s="81"/>
      <c r="C110" s="47" t="s">
        <v>6</v>
      </c>
      <c r="D110" s="41">
        <f>D115+D118+D121+D124+D127+D130+D133+D136</f>
        <v>1058474</v>
      </c>
    </row>
    <row r="111" spans="1:4" ht="12.75">
      <c r="A111" s="88"/>
      <c r="B111" s="88"/>
      <c r="C111" s="44" t="s">
        <v>8</v>
      </c>
      <c r="D111" s="45">
        <v>140000</v>
      </c>
    </row>
    <row r="112" spans="1:4" ht="13.5" customHeight="1">
      <c r="A112" s="81"/>
      <c r="B112" s="81"/>
      <c r="C112" s="125" t="s">
        <v>10</v>
      </c>
      <c r="D112" s="123"/>
    </row>
    <row r="113" spans="1:4" ht="12.75">
      <c r="A113" s="81"/>
      <c r="B113" s="81"/>
      <c r="C113" s="83" t="s">
        <v>136</v>
      </c>
      <c r="D113" s="39">
        <f>SUM(D114:D115)</f>
        <v>2248726</v>
      </c>
    </row>
    <row r="114" spans="1:4" ht="12.75" customHeight="1">
      <c r="A114" s="81"/>
      <c r="B114" s="81"/>
      <c r="C114" s="42" t="s">
        <v>4</v>
      </c>
      <c r="D114" s="41">
        <f>1956162+2613</f>
        <v>1958775</v>
      </c>
    </row>
    <row r="115" spans="1:4" ht="12.75">
      <c r="A115" s="81"/>
      <c r="B115" s="81"/>
      <c r="C115" s="44" t="s">
        <v>6</v>
      </c>
      <c r="D115" s="45">
        <v>289951</v>
      </c>
    </row>
    <row r="116" spans="1:4" ht="12.75">
      <c r="A116" s="81"/>
      <c r="B116" s="81"/>
      <c r="C116" s="83" t="s">
        <v>201</v>
      </c>
      <c r="D116" s="39">
        <f>SUM(D117:D118)</f>
        <v>1318854</v>
      </c>
    </row>
    <row r="117" spans="1:4" ht="12.75" customHeight="1">
      <c r="A117" s="81"/>
      <c r="B117" s="81"/>
      <c r="C117" s="42" t="s">
        <v>4</v>
      </c>
      <c r="D117" s="41">
        <f>1174072+2141</f>
        <v>1176213</v>
      </c>
    </row>
    <row r="118" spans="1:4" ht="12.75">
      <c r="A118" s="81"/>
      <c r="B118" s="81"/>
      <c r="C118" s="44" t="s">
        <v>6</v>
      </c>
      <c r="D118" s="45">
        <v>142641</v>
      </c>
    </row>
    <row r="119" spans="1:4" ht="12.75" customHeight="1">
      <c r="A119" s="81"/>
      <c r="B119" s="81"/>
      <c r="C119" s="83" t="s">
        <v>137</v>
      </c>
      <c r="D119" s="39">
        <f>SUM(D120:D121)</f>
        <v>2569711</v>
      </c>
    </row>
    <row r="120" spans="1:4" ht="12.75" customHeight="1">
      <c r="A120" s="81"/>
      <c r="B120" s="81"/>
      <c r="C120" s="42" t="s">
        <v>4</v>
      </c>
      <c r="D120" s="41">
        <f>2302448+3244</f>
        <v>2305692</v>
      </c>
    </row>
    <row r="121" spans="1:4" ht="12.75" customHeight="1">
      <c r="A121" s="81"/>
      <c r="B121" s="81"/>
      <c r="C121" s="44" t="s">
        <v>6</v>
      </c>
      <c r="D121" s="45">
        <v>264019</v>
      </c>
    </row>
    <row r="122" spans="1:4" ht="12.75" customHeight="1">
      <c r="A122" s="81"/>
      <c r="B122" s="81"/>
      <c r="C122" s="83" t="s">
        <v>138</v>
      </c>
      <c r="D122" s="39">
        <f>SUM(D123:D124)</f>
        <v>1685093</v>
      </c>
    </row>
    <row r="123" spans="1:4" ht="12.75" customHeight="1">
      <c r="A123" s="81"/>
      <c r="B123" s="81"/>
      <c r="C123" s="42" t="s">
        <v>4</v>
      </c>
      <c r="D123" s="41">
        <f>1508995+2598</f>
        <v>1511593</v>
      </c>
    </row>
    <row r="124" spans="1:4" ht="12.75" customHeight="1">
      <c r="A124" s="81"/>
      <c r="B124" s="81"/>
      <c r="C124" s="44" t="s">
        <v>6</v>
      </c>
      <c r="D124" s="45">
        <v>173500</v>
      </c>
    </row>
    <row r="125" spans="1:4" ht="12.75" customHeight="1">
      <c r="A125" s="81"/>
      <c r="B125" s="81"/>
      <c r="C125" s="83" t="s">
        <v>140</v>
      </c>
      <c r="D125" s="39">
        <f>SUM(D126:D127)</f>
        <v>1033865</v>
      </c>
    </row>
    <row r="126" spans="1:4" ht="12.75" customHeight="1">
      <c r="A126" s="81"/>
      <c r="B126" s="81"/>
      <c r="C126" s="42" t="s">
        <v>4</v>
      </c>
      <c r="D126" s="41">
        <f>899529+4739</f>
        <v>904268</v>
      </c>
    </row>
    <row r="127" spans="1:4" ht="12.75" customHeight="1">
      <c r="A127" s="81"/>
      <c r="B127" s="81"/>
      <c r="C127" s="44" t="s">
        <v>6</v>
      </c>
      <c r="D127" s="45">
        <v>129597</v>
      </c>
    </row>
    <row r="128" spans="1:4" ht="12.75" customHeight="1">
      <c r="A128" s="81"/>
      <c r="B128" s="81"/>
      <c r="C128" s="83" t="s">
        <v>141</v>
      </c>
      <c r="D128" s="39">
        <f>SUM(D129:D130)</f>
        <v>32578</v>
      </c>
    </row>
    <row r="129" spans="1:4" ht="12.75" customHeight="1">
      <c r="A129" s="81"/>
      <c r="B129" s="81"/>
      <c r="C129" s="42" t="s">
        <v>4</v>
      </c>
      <c r="D129" s="41">
        <v>27904</v>
      </c>
    </row>
    <row r="130" spans="1:4" ht="12.75" customHeight="1">
      <c r="A130" s="81"/>
      <c r="B130" s="81"/>
      <c r="C130" s="44" t="s">
        <v>6</v>
      </c>
      <c r="D130" s="45">
        <v>4674</v>
      </c>
    </row>
    <row r="131" spans="1:4" ht="12.75" customHeight="1">
      <c r="A131" s="81"/>
      <c r="B131" s="81"/>
      <c r="C131" s="86" t="s">
        <v>150</v>
      </c>
      <c r="D131" s="39">
        <f>SUM(D132:D133)</f>
        <v>221979</v>
      </c>
    </row>
    <row r="132" spans="1:4" ht="12.75" customHeight="1">
      <c r="A132" s="81"/>
      <c r="B132" s="81"/>
      <c r="C132" s="42" t="s">
        <v>4</v>
      </c>
      <c r="D132" s="41">
        <v>198873</v>
      </c>
    </row>
    <row r="133" spans="1:4" ht="12.75" customHeight="1">
      <c r="A133" s="81"/>
      <c r="B133" s="81"/>
      <c r="C133" s="44" t="s">
        <v>6</v>
      </c>
      <c r="D133" s="45">
        <v>23106</v>
      </c>
    </row>
    <row r="134" spans="1:4" ht="12.75" customHeight="1">
      <c r="A134" s="81"/>
      <c r="B134" s="81"/>
      <c r="C134" s="86" t="s">
        <v>148</v>
      </c>
      <c r="D134" s="39">
        <f>SUM(D135:D136)</f>
        <v>116494</v>
      </c>
    </row>
    <row r="135" spans="1:4" ht="12.75" customHeight="1">
      <c r="A135" s="81"/>
      <c r="B135" s="81"/>
      <c r="C135" s="42" t="s">
        <v>4</v>
      </c>
      <c r="D135" s="41">
        <v>85508</v>
      </c>
    </row>
    <row r="136" spans="1:4" ht="12.75" customHeight="1">
      <c r="A136" s="81"/>
      <c r="B136" s="81"/>
      <c r="C136" s="44" t="s">
        <v>6</v>
      </c>
      <c r="D136" s="45">
        <v>30986</v>
      </c>
    </row>
    <row r="137" spans="1:4" ht="12.75" customHeight="1">
      <c r="A137" s="81"/>
      <c r="B137" s="81"/>
      <c r="C137" s="83" t="s">
        <v>139</v>
      </c>
      <c r="D137" s="39">
        <f>SUM(D138:D140)</f>
        <v>741990</v>
      </c>
    </row>
    <row r="138" spans="1:4" ht="12.75" customHeight="1">
      <c r="A138" s="81"/>
      <c r="B138" s="81"/>
      <c r="C138" s="87" t="s">
        <v>19</v>
      </c>
      <c r="D138" s="41">
        <v>366548</v>
      </c>
    </row>
    <row r="139" spans="1:4" ht="12.75">
      <c r="A139" s="81"/>
      <c r="B139" s="81"/>
      <c r="C139" s="87" t="s">
        <v>20</v>
      </c>
      <c r="D139" s="41">
        <v>215386</v>
      </c>
    </row>
    <row r="140" spans="1:4" ht="12.75">
      <c r="A140" s="81"/>
      <c r="B140" s="81"/>
      <c r="C140" s="87" t="s">
        <v>99</v>
      </c>
      <c r="D140" s="41">
        <v>160056</v>
      </c>
    </row>
    <row r="141" spans="1:4" ht="12.75">
      <c r="A141" s="81"/>
      <c r="B141" s="88"/>
      <c r="C141" s="33" t="s">
        <v>216</v>
      </c>
      <c r="D141" s="45">
        <v>140000</v>
      </c>
    </row>
    <row r="142" spans="1:4" ht="12.75">
      <c r="A142" s="81"/>
      <c r="B142" s="82">
        <v>80123</v>
      </c>
      <c r="C142" s="83" t="s">
        <v>142</v>
      </c>
      <c r="D142" s="39">
        <f>D144</f>
        <v>2465885</v>
      </c>
    </row>
    <row r="143" spans="1:5" ht="12.75">
      <c r="A143" s="81"/>
      <c r="B143" s="81"/>
      <c r="C143" s="40" t="s">
        <v>2</v>
      </c>
      <c r="D143" s="79"/>
      <c r="E143" s="8"/>
    </row>
    <row r="144" spans="1:5" ht="12.75">
      <c r="A144" s="81"/>
      <c r="B144" s="81"/>
      <c r="C144" s="40" t="s">
        <v>5</v>
      </c>
      <c r="D144" s="41">
        <f>SUM(D145:D146)</f>
        <v>2465885</v>
      </c>
      <c r="E144" s="8"/>
    </row>
    <row r="145" spans="1:5" ht="12.75" customHeight="1">
      <c r="A145" s="81"/>
      <c r="B145" s="81"/>
      <c r="C145" s="42" t="s">
        <v>4</v>
      </c>
      <c r="D145" s="41">
        <f>D149+D152+D155+D158+D161+D164</f>
        <v>2179816</v>
      </c>
      <c r="E145" s="8"/>
    </row>
    <row r="146" spans="1:4" ht="12.75">
      <c r="A146" s="81"/>
      <c r="B146" s="81"/>
      <c r="C146" s="47" t="s">
        <v>6</v>
      </c>
      <c r="D146" s="41">
        <f>D150+D153+D156+D159+D162+D165</f>
        <v>286069</v>
      </c>
    </row>
    <row r="147" spans="1:4" ht="14.25" customHeight="1">
      <c r="A147" s="81"/>
      <c r="B147" s="81"/>
      <c r="C147" s="68" t="s">
        <v>10</v>
      </c>
      <c r="D147" s="45"/>
    </row>
    <row r="148" spans="1:4" ht="12.75" customHeight="1">
      <c r="A148" s="81"/>
      <c r="B148" s="81"/>
      <c r="C148" s="83" t="s">
        <v>144</v>
      </c>
      <c r="D148" s="39">
        <f>SUM(D149:D150)</f>
        <v>217084</v>
      </c>
    </row>
    <row r="149" spans="1:4" ht="12.75" customHeight="1">
      <c r="A149" s="81"/>
      <c r="B149" s="81"/>
      <c r="C149" s="42" t="s">
        <v>4</v>
      </c>
      <c r="D149" s="41">
        <v>183780</v>
      </c>
    </row>
    <row r="150" spans="1:4" ht="12.75" customHeight="1">
      <c r="A150" s="81"/>
      <c r="B150" s="81"/>
      <c r="C150" s="44" t="s">
        <v>6</v>
      </c>
      <c r="D150" s="45">
        <v>33304</v>
      </c>
    </row>
    <row r="151" spans="1:4" ht="12.75" customHeight="1">
      <c r="A151" s="81"/>
      <c r="B151" s="81"/>
      <c r="C151" s="83" t="s">
        <v>145</v>
      </c>
      <c r="D151" s="39">
        <f>SUM(D152:D153)</f>
        <v>380114</v>
      </c>
    </row>
    <row r="152" spans="1:4" ht="12.75" customHeight="1">
      <c r="A152" s="81"/>
      <c r="B152" s="81"/>
      <c r="C152" s="42" t="s">
        <v>4</v>
      </c>
      <c r="D152" s="41">
        <v>342208</v>
      </c>
    </row>
    <row r="153" spans="1:4" ht="12.75" customHeight="1">
      <c r="A153" s="81"/>
      <c r="B153" s="81"/>
      <c r="C153" s="44" t="s">
        <v>6</v>
      </c>
      <c r="D153" s="45">
        <v>37906</v>
      </c>
    </row>
    <row r="154" spans="1:4" ht="12.75" customHeight="1">
      <c r="A154" s="81"/>
      <c r="B154" s="81"/>
      <c r="C154" s="83" t="s">
        <v>141</v>
      </c>
      <c r="D154" s="39">
        <f>SUM(D155:D156)</f>
        <v>42883</v>
      </c>
    </row>
    <row r="155" spans="1:4" ht="12.75" customHeight="1">
      <c r="A155" s="81"/>
      <c r="B155" s="81"/>
      <c r="C155" s="42" t="s">
        <v>4</v>
      </c>
      <c r="D155" s="41">
        <v>36528</v>
      </c>
    </row>
    <row r="156" spans="1:4" ht="12.75" customHeight="1">
      <c r="A156" s="81"/>
      <c r="B156" s="81"/>
      <c r="C156" s="44" t="s">
        <v>6</v>
      </c>
      <c r="D156" s="45">
        <v>6355</v>
      </c>
    </row>
    <row r="157" spans="1:4" ht="12.75" customHeight="1">
      <c r="A157" s="81"/>
      <c r="B157" s="81"/>
      <c r="C157" s="83" t="s">
        <v>146</v>
      </c>
      <c r="D157" s="39">
        <f>SUM(D158:D159)</f>
        <v>1259238</v>
      </c>
    </row>
    <row r="158" spans="1:4" ht="12.75" customHeight="1">
      <c r="A158" s="81"/>
      <c r="B158" s="81"/>
      <c r="C158" s="42" t="s">
        <v>4</v>
      </c>
      <c r="D158" s="41">
        <v>1128760</v>
      </c>
    </row>
    <row r="159" spans="1:4" ht="12.75" customHeight="1">
      <c r="A159" s="81"/>
      <c r="B159" s="81"/>
      <c r="C159" s="44" t="s">
        <v>6</v>
      </c>
      <c r="D159" s="45">
        <v>130478</v>
      </c>
    </row>
    <row r="160" spans="1:4" ht="12.75" customHeight="1">
      <c r="A160" s="81"/>
      <c r="B160" s="81"/>
      <c r="C160" s="83" t="s">
        <v>147</v>
      </c>
      <c r="D160" s="39">
        <f>SUM(D161:D162)</f>
        <v>207631</v>
      </c>
    </row>
    <row r="161" spans="1:4" ht="12.75" customHeight="1">
      <c r="A161" s="81"/>
      <c r="B161" s="81"/>
      <c r="C161" s="42" t="s">
        <v>4</v>
      </c>
      <c r="D161" s="41">
        <v>196603</v>
      </c>
    </row>
    <row r="162" spans="1:4" ht="12.75" customHeight="1">
      <c r="A162" s="81"/>
      <c r="B162" s="81"/>
      <c r="C162" s="44" t="s">
        <v>6</v>
      </c>
      <c r="D162" s="45">
        <v>11028</v>
      </c>
    </row>
    <row r="163" spans="1:4" ht="12.75" customHeight="1">
      <c r="A163" s="81"/>
      <c r="B163" s="81"/>
      <c r="C163" s="83" t="s">
        <v>148</v>
      </c>
      <c r="D163" s="39">
        <f>SUM(D164:D165)</f>
        <v>358935</v>
      </c>
    </row>
    <row r="164" spans="1:4" ht="12.75" customHeight="1">
      <c r="A164" s="81"/>
      <c r="B164" s="81"/>
      <c r="C164" s="42" t="s">
        <v>4</v>
      </c>
      <c r="D164" s="41">
        <v>291937</v>
      </c>
    </row>
    <row r="165" spans="1:4" ht="12.75" customHeight="1">
      <c r="A165" s="88"/>
      <c r="B165" s="88"/>
      <c r="C165" s="44" t="s">
        <v>6</v>
      </c>
      <c r="D165" s="45">
        <v>66998</v>
      </c>
    </row>
    <row r="166" spans="1:4" ht="12.75">
      <c r="A166" s="81"/>
      <c r="B166" s="92">
        <v>80130</v>
      </c>
      <c r="C166" s="67" t="s">
        <v>31</v>
      </c>
      <c r="D166" s="39">
        <f>D168+D172</f>
        <v>17389550</v>
      </c>
    </row>
    <row r="167" spans="1:6" ht="12.75">
      <c r="A167" s="81"/>
      <c r="B167" s="81"/>
      <c r="C167" s="40" t="s">
        <v>2</v>
      </c>
      <c r="D167" s="41"/>
      <c r="E167" s="8"/>
      <c r="F167" s="8"/>
    </row>
    <row r="168" spans="1:6" ht="12.75">
      <c r="A168" s="81"/>
      <c r="B168" s="81"/>
      <c r="C168" s="40" t="s">
        <v>5</v>
      </c>
      <c r="D168" s="41">
        <f>SUM(D169:D171)</f>
        <v>16413550</v>
      </c>
      <c r="E168" s="8"/>
      <c r="F168" s="8"/>
    </row>
    <row r="169" spans="1:6" ht="12.75" customHeight="1">
      <c r="A169" s="81"/>
      <c r="B169" s="81"/>
      <c r="C169" s="42" t="s">
        <v>4</v>
      </c>
      <c r="D169" s="41">
        <f>D175+D178+D181+D185+D188+D191+D194+D197+D200+D203</f>
        <v>12997949</v>
      </c>
      <c r="E169" s="8"/>
      <c r="F169" s="8"/>
    </row>
    <row r="170" spans="1:6" ht="12.75">
      <c r="A170" s="81"/>
      <c r="B170" s="81"/>
      <c r="C170" s="42" t="s">
        <v>7</v>
      </c>
      <c r="D170" s="41">
        <f>D205</f>
        <v>1323908</v>
      </c>
      <c r="E170" s="8"/>
      <c r="F170" s="8"/>
    </row>
    <row r="171" spans="1:6" ht="12.75">
      <c r="A171" s="81"/>
      <c r="B171" s="81"/>
      <c r="C171" s="47" t="s">
        <v>6</v>
      </c>
      <c r="D171" s="41">
        <f>D176+D179+D182+D186+D189+D192+D195+D198+D201+D204</f>
        <v>2091693</v>
      </c>
      <c r="E171" s="8"/>
      <c r="F171" s="8"/>
    </row>
    <row r="172" spans="1:4" ht="12.75">
      <c r="A172" s="81"/>
      <c r="B172" s="81"/>
      <c r="C172" s="48" t="s">
        <v>8</v>
      </c>
      <c r="D172" s="85">
        <f>D183+D210</f>
        <v>976000</v>
      </c>
    </row>
    <row r="173" spans="1:4" ht="12.75" customHeight="1">
      <c r="A173" s="81"/>
      <c r="B173" s="81"/>
      <c r="C173" s="68" t="s">
        <v>10</v>
      </c>
      <c r="D173" s="45"/>
    </row>
    <row r="174" spans="1:4" ht="12.75" customHeight="1">
      <c r="A174" s="81"/>
      <c r="B174" s="81"/>
      <c r="C174" s="62" t="s">
        <v>143</v>
      </c>
      <c r="D174" s="39">
        <f>SUM(D175:D176)</f>
        <v>1337062</v>
      </c>
    </row>
    <row r="175" spans="1:4" ht="12.75" customHeight="1">
      <c r="A175" s="81"/>
      <c r="B175" s="81"/>
      <c r="C175" s="42" t="s">
        <v>4</v>
      </c>
      <c r="D175" s="41">
        <f>1144542+3028</f>
        <v>1147570</v>
      </c>
    </row>
    <row r="176" spans="1:4" ht="12.75" customHeight="1">
      <c r="A176" s="81"/>
      <c r="B176" s="81"/>
      <c r="C176" s="44" t="s">
        <v>6</v>
      </c>
      <c r="D176" s="45">
        <v>189492</v>
      </c>
    </row>
    <row r="177" spans="1:4" ht="12.75" customHeight="1">
      <c r="A177" s="81"/>
      <c r="B177" s="81"/>
      <c r="C177" s="62" t="s">
        <v>144</v>
      </c>
      <c r="D177" s="39">
        <f>SUM(D178:D179)</f>
        <v>2289197</v>
      </c>
    </row>
    <row r="178" spans="1:4" ht="12.75" customHeight="1">
      <c r="A178" s="81"/>
      <c r="B178" s="81"/>
      <c r="C178" s="42" t="s">
        <v>4</v>
      </c>
      <c r="D178" s="41">
        <f>2008923+4402</f>
        <v>2013325</v>
      </c>
    </row>
    <row r="179" spans="1:4" ht="12.75" customHeight="1">
      <c r="A179" s="81"/>
      <c r="B179" s="81"/>
      <c r="C179" s="44" t="s">
        <v>6</v>
      </c>
      <c r="D179" s="45">
        <v>275872</v>
      </c>
    </row>
    <row r="180" spans="1:4" ht="12.75" customHeight="1">
      <c r="A180" s="81"/>
      <c r="B180" s="81"/>
      <c r="C180" s="62" t="s">
        <v>145</v>
      </c>
      <c r="D180" s="39">
        <f>SUM(D181:D183)</f>
        <v>3245822</v>
      </c>
    </row>
    <row r="181" spans="1:4" ht="12.75" customHeight="1">
      <c r="A181" s="81"/>
      <c r="B181" s="81"/>
      <c r="C181" s="42" t="s">
        <v>4</v>
      </c>
      <c r="D181" s="41">
        <f>2573299+4239</f>
        <v>2577538</v>
      </c>
    </row>
    <row r="182" spans="1:4" ht="12.75" customHeight="1">
      <c r="A182" s="81"/>
      <c r="B182" s="81"/>
      <c r="C182" s="47" t="s">
        <v>6</v>
      </c>
      <c r="D182" s="41">
        <v>342284</v>
      </c>
    </row>
    <row r="183" spans="1:4" ht="12.75" customHeight="1">
      <c r="A183" s="81"/>
      <c r="B183" s="81"/>
      <c r="C183" s="44" t="s">
        <v>181</v>
      </c>
      <c r="D183" s="45">
        <v>326000</v>
      </c>
    </row>
    <row r="184" spans="1:4" ht="12.75" customHeight="1">
      <c r="A184" s="81"/>
      <c r="B184" s="81"/>
      <c r="C184" s="62" t="s">
        <v>141</v>
      </c>
      <c r="D184" s="39">
        <f>SUM(D185:D186)</f>
        <v>2217816</v>
      </c>
    </row>
    <row r="185" spans="1:4" ht="12.75" customHeight="1">
      <c r="A185" s="81"/>
      <c r="B185" s="81"/>
      <c r="C185" s="42" t="s">
        <v>4</v>
      </c>
      <c r="D185" s="41">
        <f>1969446+4437</f>
        <v>1973883</v>
      </c>
    </row>
    <row r="186" spans="1:4" ht="12.75" customHeight="1">
      <c r="A186" s="81"/>
      <c r="B186" s="81"/>
      <c r="C186" s="44" t="s">
        <v>6</v>
      </c>
      <c r="D186" s="45">
        <v>243933</v>
      </c>
    </row>
    <row r="187" spans="1:4" ht="12.75" customHeight="1">
      <c r="A187" s="81"/>
      <c r="B187" s="81"/>
      <c r="C187" s="62" t="s">
        <v>140</v>
      </c>
      <c r="D187" s="39">
        <f>SUM(D188:D189)</f>
        <v>467150</v>
      </c>
    </row>
    <row r="188" spans="1:4" ht="12.75" customHeight="1">
      <c r="A188" s="81"/>
      <c r="B188" s="81"/>
      <c r="C188" s="42" t="s">
        <v>4</v>
      </c>
      <c r="D188" s="41">
        <v>372722</v>
      </c>
    </row>
    <row r="189" spans="1:4" ht="12.75" customHeight="1">
      <c r="A189" s="81"/>
      <c r="B189" s="81"/>
      <c r="C189" s="44" t="s">
        <v>6</v>
      </c>
      <c r="D189" s="45">
        <v>94428</v>
      </c>
    </row>
    <row r="190" spans="1:4" ht="12.75" customHeight="1">
      <c r="A190" s="81"/>
      <c r="B190" s="81"/>
      <c r="C190" s="62" t="s">
        <v>147</v>
      </c>
      <c r="D190" s="39">
        <f>SUM(D191:D192)</f>
        <v>1329552</v>
      </c>
    </row>
    <row r="191" spans="1:4" ht="12.75" customHeight="1">
      <c r="A191" s="81"/>
      <c r="B191" s="81"/>
      <c r="C191" s="42" t="s">
        <v>4</v>
      </c>
      <c r="D191" s="41">
        <f>1188083+1966</f>
        <v>1190049</v>
      </c>
    </row>
    <row r="192" spans="1:4" ht="12.75" customHeight="1">
      <c r="A192" s="81"/>
      <c r="B192" s="81"/>
      <c r="C192" s="44" t="s">
        <v>6</v>
      </c>
      <c r="D192" s="45">
        <v>139503</v>
      </c>
    </row>
    <row r="193" spans="1:4" ht="12.75" customHeight="1">
      <c r="A193" s="81"/>
      <c r="B193" s="81"/>
      <c r="C193" s="62" t="s">
        <v>150</v>
      </c>
      <c r="D193" s="39">
        <f>SUM(D194:D195)</f>
        <v>919178</v>
      </c>
    </row>
    <row r="194" spans="1:4" ht="12.75" customHeight="1">
      <c r="A194" s="81"/>
      <c r="B194" s="81"/>
      <c r="C194" s="42" t="s">
        <v>4</v>
      </c>
      <c r="D194" s="41">
        <f>803960+2249</f>
        <v>806209</v>
      </c>
    </row>
    <row r="195" spans="1:4" ht="12.75" customHeight="1">
      <c r="A195" s="81"/>
      <c r="B195" s="81"/>
      <c r="C195" s="44" t="s">
        <v>6</v>
      </c>
      <c r="D195" s="45">
        <v>112969</v>
      </c>
    </row>
    <row r="196" spans="1:4" ht="12.75" customHeight="1">
      <c r="A196" s="81"/>
      <c r="B196" s="81"/>
      <c r="C196" s="62" t="s">
        <v>148</v>
      </c>
      <c r="D196" s="39">
        <f>SUM(D197:D198)</f>
        <v>283396</v>
      </c>
    </row>
    <row r="197" spans="1:4" ht="12.75" customHeight="1">
      <c r="A197" s="81"/>
      <c r="B197" s="81"/>
      <c r="C197" s="42" t="s">
        <v>4</v>
      </c>
      <c r="D197" s="41">
        <f>253330+1461</f>
        <v>254791</v>
      </c>
    </row>
    <row r="198" spans="1:4" ht="12.75" customHeight="1">
      <c r="A198" s="81"/>
      <c r="B198" s="81"/>
      <c r="C198" s="44" t="s">
        <v>6</v>
      </c>
      <c r="D198" s="45">
        <v>28605</v>
      </c>
    </row>
    <row r="199" spans="1:4" ht="12.75" customHeight="1">
      <c r="A199" s="81"/>
      <c r="B199" s="81"/>
      <c r="C199" s="62" t="s">
        <v>149</v>
      </c>
      <c r="D199" s="39">
        <f>SUM(D200:D201)</f>
        <v>1282618</v>
      </c>
    </row>
    <row r="200" spans="1:4" ht="12.75" customHeight="1">
      <c r="A200" s="81"/>
      <c r="B200" s="81"/>
      <c r="C200" s="42" t="s">
        <v>4</v>
      </c>
      <c r="D200" s="41">
        <f>1098806+1575</f>
        <v>1100381</v>
      </c>
    </row>
    <row r="201" spans="1:4" ht="12.75" customHeight="1">
      <c r="A201" s="81"/>
      <c r="B201" s="81"/>
      <c r="C201" s="44" t="s">
        <v>6</v>
      </c>
      <c r="D201" s="45">
        <v>182237</v>
      </c>
    </row>
    <row r="202" spans="1:4" ht="12.75" customHeight="1">
      <c r="A202" s="81"/>
      <c r="B202" s="81"/>
      <c r="C202" s="93" t="s">
        <v>202</v>
      </c>
      <c r="D202" s="52">
        <f>SUM(D203:D204)</f>
        <v>2043851</v>
      </c>
    </row>
    <row r="203" spans="1:4" ht="12.75" customHeight="1">
      <c r="A203" s="81"/>
      <c r="B203" s="81"/>
      <c r="C203" s="42" t="s">
        <v>4</v>
      </c>
      <c r="D203" s="41">
        <f>1557645+3836</f>
        <v>1561481</v>
      </c>
    </row>
    <row r="204" spans="1:4" ht="12.75" customHeight="1">
      <c r="A204" s="81"/>
      <c r="B204" s="81"/>
      <c r="C204" s="44" t="s">
        <v>6</v>
      </c>
      <c r="D204" s="45">
        <v>482370</v>
      </c>
    </row>
    <row r="205" spans="1:4" ht="12.75" customHeight="1">
      <c r="A205" s="81"/>
      <c r="B205" s="81"/>
      <c r="C205" s="83" t="s">
        <v>139</v>
      </c>
      <c r="D205" s="39">
        <f>SUM(D206:D209)</f>
        <v>1323908</v>
      </c>
    </row>
    <row r="206" spans="1:4" ht="12.75" customHeight="1">
      <c r="A206" s="81"/>
      <c r="B206" s="81"/>
      <c r="C206" s="87" t="s">
        <v>151</v>
      </c>
      <c r="D206" s="41">
        <v>181500</v>
      </c>
    </row>
    <row r="207" spans="1:4" ht="12.75">
      <c r="A207" s="81"/>
      <c r="B207" s="81"/>
      <c r="C207" s="124" t="s">
        <v>98</v>
      </c>
      <c r="D207" s="39">
        <v>555448</v>
      </c>
    </row>
    <row r="208" spans="1:4" ht="12.75">
      <c r="A208" s="81"/>
      <c r="B208" s="81"/>
      <c r="C208" s="87" t="s">
        <v>99</v>
      </c>
      <c r="D208" s="41">
        <v>563440</v>
      </c>
    </row>
    <row r="209" spans="1:4" ht="12.75">
      <c r="A209" s="81"/>
      <c r="B209" s="81"/>
      <c r="C209" s="87" t="s">
        <v>203</v>
      </c>
      <c r="D209" s="41">
        <v>23520</v>
      </c>
    </row>
    <row r="210" spans="1:4" ht="12.75">
      <c r="A210" s="81"/>
      <c r="B210" s="88"/>
      <c r="C210" s="33" t="s">
        <v>215</v>
      </c>
      <c r="D210" s="45">
        <v>650000</v>
      </c>
    </row>
    <row r="211" spans="1:4" ht="24" customHeight="1">
      <c r="A211" s="81"/>
      <c r="B211" s="92">
        <v>80140</v>
      </c>
      <c r="C211" s="55" t="s">
        <v>152</v>
      </c>
      <c r="D211" s="39">
        <f>D213</f>
        <v>527536</v>
      </c>
    </row>
    <row r="212" spans="1:4" ht="12.75">
      <c r="A212" s="81"/>
      <c r="B212" s="81"/>
      <c r="C212" s="40" t="s">
        <v>2</v>
      </c>
      <c r="D212" s="41"/>
    </row>
    <row r="213" spans="1:4" ht="12.75">
      <c r="A213" s="81"/>
      <c r="B213" s="81"/>
      <c r="C213" s="40" t="s">
        <v>5</v>
      </c>
      <c r="D213" s="41">
        <f>SUM(D214:D215)</f>
        <v>527536</v>
      </c>
    </row>
    <row r="214" spans="1:4" ht="12.75" customHeight="1">
      <c r="A214" s="81"/>
      <c r="B214" s="81"/>
      <c r="C214" s="42" t="s">
        <v>4</v>
      </c>
      <c r="D214" s="41">
        <f>401692+1026</f>
        <v>402718</v>
      </c>
    </row>
    <row r="215" spans="1:4" ht="12.75">
      <c r="A215" s="81"/>
      <c r="B215" s="81"/>
      <c r="C215" s="47" t="s">
        <v>6</v>
      </c>
      <c r="D215" s="41">
        <v>124818</v>
      </c>
    </row>
    <row r="216" spans="1:4" ht="12.75" customHeight="1">
      <c r="A216" s="81"/>
      <c r="B216" s="88"/>
      <c r="C216" s="91" t="s">
        <v>214</v>
      </c>
      <c r="D216" s="94"/>
    </row>
    <row r="217" spans="1:4" ht="12.75" customHeight="1">
      <c r="A217" s="81"/>
      <c r="B217" s="92">
        <v>80146</v>
      </c>
      <c r="C217" s="55" t="s">
        <v>130</v>
      </c>
      <c r="D217" s="84">
        <f>D220+D221</f>
        <v>192978</v>
      </c>
    </row>
    <row r="218" spans="1:4" ht="12.75">
      <c r="A218" s="81"/>
      <c r="B218" s="81"/>
      <c r="C218" s="40" t="s">
        <v>2</v>
      </c>
      <c r="D218" s="95"/>
    </row>
    <row r="219" spans="1:4" ht="12.75">
      <c r="A219" s="81"/>
      <c r="B219" s="81"/>
      <c r="C219" s="40" t="s">
        <v>3</v>
      </c>
      <c r="D219" s="85">
        <f>SUM(D220:D221)</f>
        <v>192978</v>
      </c>
    </row>
    <row r="220" spans="1:4" ht="12.75" customHeight="1">
      <c r="A220" s="81"/>
      <c r="B220" s="81"/>
      <c r="C220" s="96" t="s">
        <v>4</v>
      </c>
      <c r="D220" s="85">
        <v>32928</v>
      </c>
    </row>
    <row r="221" spans="1:4" ht="12.75" customHeight="1">
      <c r="A221" s="88"/>
      <c r="B221" s="88"/>
      <c r="C221" s="97" t="s">
        <v>6</v>
      </c>
      <c r="D221" s="90">
        <v>160050</v>
      </c>
    </row>
    <row r="222" spans="1:4" ht="12.75" customHeight="1">
      <c r="A222" s="81"/>
      <c r="B222" s="92">
        <v>80195</v>
      </c>
      <c r="C222" s="83" t="s">
        <v>26</v>
      </c>
      <c r="D222" s="84">
        <f>D224</f>
        <v>36000</v>
      </c>
    </row>
    <row r="223" spans="1:4" ht="12.75" customHeight="1">
      <c r="A223" s="81"/>
      <c r="B223" s="81"/>
      <c r="C223" s="40" t="s">
        <v>2</v>
      </c>
      <c r="D223" s="85"/>
    </row>
    <row r="224" spans="1:4" ht="12.75" customHeight="1">
      <c r="A224" s="81"/>
      <c r="B224" s="81"/>
      <c r="C224" s="40" t="s">
        <v>3</v>
      </c>
      <c r="D224" s="85">
        <v>36000</v>
      </c>
    </row>
    <row r="225" spans="1:4" ht="12.75" customHeight="1">
      <c r="A225" s="81"/>
      <c r="B225" s="81"/>
      <c r="C225" s="96" t="s">
        <v>6</v>
      </c>
      <c r="D225" s="85">
        <v>36000</v>
      </c>
    </row>
    <row r="226" spans="1:4" ht="12.75" customHeight="1">
      <c r="A226" s="88"/>
      <c r="B226" s="88"/>
      <c r="C226" s="91" t="s">
        <v>153</v>
      </c>
      <c r="D226" s="90"/>
    </row>
    <row r="227" spans="1:4" s="5" customFormat="1" ht="15" customHeight="1">
      <c r="A227" s="23" t="s">
        <v>74</v>
      </c>
      <c r="B227" s="23"/>
      <c r="C227" s="99" t="s">
        <v>75</v>
      </c>
      <c r="D227" s="38">
        <f>D228+D230+D244</f>
        <v>13903285</v>
      </c>
    </row>
    <row r="228" spans="1:4" ht="12.75">
      <c r="A228" s="26"/>
      <c r="B228" s="27" t="s">
        <v>76</v>
      </c>
      <c r="C228" s="51" t="s">
        <v>77</v>
      </c>
      <c r="D228" s="52">
        <v>12520000</v>
      </c>
    </row>
    <row r="229" spans="1:4" ht="12.75">
      <c r="A229" s="26"/>
      <c r="B229" s="43"/>
      <c r="C229" s="53" t="s">
        <v>112</v>
      </c>
      <c r="D229" s="45"/>
    </row>
    <row r="230" spans="1:4" ht="25.5" customHeight="1">
      <c r="A230" s="26"/>
      <c r="B230" s="35" t="s">
        <v>78</v>
      </c>
      <c r="C230" s="100" t="s">
        <v>79</v>
      </c>
      <c r="D230" s="39">
        <f>D231</f>
        <v>1346285</v>
      </c>
    </row>
    <row r="231" spans="1:4" ht="12.75">
      <c r="A231" s="26"/>
      <c r="B231" s="26"/>
      <c r="C231" s="40" t="s">
        <v>5</v>
      </c>
      <c r="D231" s="41">
        <v>1346285</v>
      </c>
    </row>
    <row r="232" spans="1:4" ht="13.5" customHeight="1">
      <c r="A232" s="26"/>
      <c r="B232" s="26"/>
      <c r="C232" s="101" t="s">
        <v>10</v>
      </c>
      <c r="D232" s="41"/>
    </row>
    <row r="233" spans="1:4" ht="12.75">
      <c r="A233" s="26"/>
      <c r="B233" s="26"/>
      <c r="C233" s="102" t="s">
        <v>106</v>
      </c>
      <c r="D233" s="41">
        <v>1299098</v>
      </c>
    </row>
    <row r="234" spans="1:4" ht="12.75">
      <c r="A234" s="26"/>
      <c r="B234" s="26"/>
      <c r="C234" s="102" t="s">
        <v>104</v>
      </c>
      <c r="D234" s="41">
        <v>8221</v>
      </c>
    </row>
    <row r="235" spans="1:4" ht="12.75">
      <c r="A235" s="26"/>
      <c r="B235" s="26"/>
      <c r="C235" s="102" t="s">
        <v>105</v>
      </c>
      <c r="D235" s="41">
        <v>14994</v>
      </c>
    </row>
    <row r="236" spans="1:4" ht="12.75">
      <c r="A236" s="26"/>
      <c r="B236" s="26"/>
      <c r="C236" s="102" t="s">
        <v>107</v>
      </c>
      <c r="D236" s="41">
        <v>3400</v>
      </c>
    </row>
    <row r="237" spans="1:4" ht="12.75">
      <c r="A237" s="26"/>
      <c r="B237" s="26"/>
      <c r="C237" s="102" t="s">
        <v>108</v>
      </c>
      <c r="D237" s="41">
        <v>1714</v>
      </c>
    </row>
    <row r="238" spans="1:4" ht="12.75" customHeight="1">
      <c r="A238" s="26"/>
      <c r="B238" s="26"/>
      <c r="C238" s="102" t="s">
        <v>109</v>
      </c>
      <c r="D238" s="41">
        <v>2646</v>
      </c>
    </row>
    <row r="239" spans="1:4" ht="12.75">
      <c r="A239" s="26"/>
      <c r="B239" s="26"/>
      <c r="C239" s="102" t="s">
        <v>110</v>
      </c>
      <c r="D239" s="41">
        <f>SUM(D240:D243)</f>
        <v>16212</v>
      </c>
    </row>
    <row r="240" spans="1:4" ht="12.75">
      <c r="A240" s="26"/>
      <c r="B240" s="26"/>
      <c r="C240" s="103" t="s">
        <v>102</v>
      </c>
      <c r="D240" s="41">
        <v>2100</v>
      </c>
    </row>
    <row r="241" spans="1:4" ht="12.75">
      <c r="A241" s="26"/>
      <c r="B241" s="26"/>
      <c r="C241" s="103" t="s">
        <v>103</v>
      </c>
      <c r="D241" s="41">
        <v>8820</v>
      </c>
    </row>
    <row r="242" spans="1:4" ht="12.75">
      <c r="A242" s="26"/>
      <c r="B242" s="26"/>
      <c r="C242" s="103" t="s">
        <v>186</v>
      </c>
      <c r="D242" s="41">
        <v>3087</v>
      </c>
    </row>
    <row r="243" spans="1:4" ht="12" customHeight="1">
      <c r="A243" s="26"/>
      <c r="B243" s="43"/>
      <c r="C243" s="104" t="s">
        <v>218</v>
      </c>
      <c r="D243" s="45">
        <v>2205</v>
      </c>
    </row>
    <row r="244" spans="1:4" ht="12.75">
      <c r="A244" s="26"/>
      <c r="B244" s="35" t="s">
        <v>80</v>
      </c>
      <c r="C244" s="55" t="s">
        <v>26</v>
      </c>
      <c r="D244" s="39">
        <f>D246</f>
        <v>37000</v>
      </c>
    </row>
    <row r="245" spans="1:4" ht="12.75">
      <c r="A245" s="26"/>
      <c r="B245" s="26"/>
      <c r="C245" s="40" t="s">
        <v>2</v>
      </c>
      <c r="D245" s="41"/>
    </row>
    <row r="246" spans="1:4" ht="12.75">
      <c r="A246" s="26"/>
      <c r="B246" s="26"/>
      <c r="C246" s="60" t="s">
        <v>5</v>
      </c>
      <c r="D246" s="41">
        <f>SUM(D247:D249)</f>
        <v>37000</v>
      </c>
    </row>
    <row r="247" spans="1:4" ht="12" customHeight="1">
      <c r="A247" s="26"/>
      <c r="B247" s="26"/>
      <c r="C247" s="60" t="s">
        <v>4</v>
      </c>
      <c r="D247" s="41">
        <v>2000</v>
      </c>
    </row>
    <row r="248" spans="1:4" ht="12.75">
      <c r="A248" s="26"/>
      <c r="B248" s="26"/>
      <c r="C248" s="47" t="s">
        <v>7</v>
      </c>
      <c r="D248" s="41">
        <v>7000</v>
      </c>
    </row>
    <row r="249" spans="1:4" ht="12.75">
      <c r="A249" s="43"/>
      <c r="B249" s="43"/>
      <c r="C249" s="44" t="s">
        <v>6</v>
      </c>
      <c r="D249" s="45">
        <f>18000+10000</f>
        <v>28000</v>
      </c>
    </row>
    <row r="250" spans="1:5" s="7" customFormat="1" ht="12.75" customHeight="1">
      <c r="A250" s="80">
        <v>852</v>
      </c>
      <c r="B250" s="80"/>
      <c r="C250" s="105" t="s">
        <v>183</v>
      </c>
      <c r="D250" s="38">
        <f>D251+D275+D308+D314+D328+D319+D323</f>
        <v>22640618</v>
      </c>
      <c r="E250" s="9"/>
    </row>
    <row r="251" spans="1:4" ht="12.75">
      <c r="A251" s="81"/>
      <c r="B251" s="82">
        <v>85201</v>
      </c>
      <c r="C251" s="55" t="s">
        <v>81</v>
      </c>
      <c r="D251" s="39">
        <f>D253+D257</f>
        <v>3466291</v>
      </c>
    </row>
    <row r="252" spans="1:4" ht="12.75">
      <c r="A252" s="81"/>
      <c r="B252" s="81"/>
      <c r="C252" s="40" t="s">
        <v>2</v>
      </c>
      <c r="D252" s="41"/>
    </row>
    <row r="253" spans="1:4" ht="12.75">
      <c r="A253" s="81"/>
      <c r="B253" s="81"/>
      <c r="C253" s="60" t="s">
        <v>5</v>
      </c>
      <c r="D253" s="41">
        <f>SUM(D254:D256)</f>
        <v>3136291</v>
      </c>
    </row>
    <row r="254" spans="1:4" ht="12.75" customHeight="1">
      <c r="A254" s="81"/>
      <c r="B254" s="81"/>
      <c r="C254" s="42" t="s">
        <v>4</v>
      </c>
      <c r="D254" s="41">
        <f>D260+D263+D266</f>
        <v>1728876</v>
      </c>
    </row>
    <row r="255" spans="1:4" ht="12.75">
      <c r="A255" s="81"/>
      <c r="B255" s="81"/>
      <c r="C255" s="47" t="s">
        <v>7</v>
      </c>
      <c r="D255" s="41">
        <f>SUM(D269:D272)</f>
        <v>466224</v>
      </c>
    </row>
    <row r="256" spans="1:4" ht="12.75">
      <c r="A256" s="81"/>
      <c r="B256" s="81"/>
      <c r="C256" s="47" t="s">
        <v>6</v>
      </c>
      <c r="D256" s="41">
        <f>D261+D264+D267+D273</f>
        <v>941191</v>
      </c>
    </row>
    <row r="257" spans="1:4" ht="12.75">
      <c r="A257" s="81"/>
      <c r="B257" s="81"/>
      <c r="C257" s="47" t="s">
        <v>8</v>
      </c>
      <c r="D257" s="41">
        <f>200000+130000</f>
        <v>330000</v>
      </c>
    </row>
    <row r="258" spans="1:4" ht="12" customHeight="1">
      <c r="A258" s="81"/>
      <c r="B258" s="81"/>
      <c r="C258" s="125" t="s">
        <v>10</v>
      </c>
      <c r="D258" s="123"/>
    </row>
    <row r="259" spans="1:4" ht="12.75">
      <c r="A259" s="81"/>
      <c r="B259" s="81"/>
      <c r="C259" s="69" t="s">
        <v>154</v>
      </c>
      <c r="D259" s="39">
        <f>SUM(D260:D261)</f>
        <v>944391</v>
      </c>
    </row>
    <row r="260" spans="1:4" ht="12.75" customHeight="1">
      <c r="A260" s="81"/>
      <c r="B260" s="81"/>
      <c r="C260" s="42" t="s">
        <v>4</v>
      </c>
      <c r="D260" s="41">
        <f>737497-23651+4328</f>
        <v>718174</v>
      </c>
    </row>
    <row r="261" spans="1:5" ht="12.75" customHeight="1">
      <c r="A261" s="81"/>
      <c r="B261" s="81"/>
      <c r="C261" s="44" t="s">
        <v>6</v>
      </c>
      <c r="D261" s="45">
        <v>226217</v>
      </c>
      <c r="E261" s="129"/>
    </row>
    <row r="262" spans="1:4" ht="12.75" customHeight="1">
      <c r="A262" s="81"/>
      <c r="B262" s="81"/>
      <c r="C262" s="69" t="s">
        <v>155</v>
      </c>
      <c r="D262" s="39">
        <f>SUM(D263:D264)</f>
        <v>1327711</v>
      </c>
    </row>
    <row r="263" spans="1:4" ht="12.75" customHeight="1">
      <c r="A263" s="81"/>
      <c r="B263" s="81"/>
      <c r="C263" s="42" t="s">
        <v>4</v>
      </c>
      <c r="D263" s="41">
        <f>954064+6711</f>
        <v>960775</v>
      </c>
    </row>
    <row r="264" spans="1:4" ht="12.75" customHeight="1">
      <c r="A264" s="81"/>
      <c r="B264" s="81"/>
      <c r="C264" s="44" t="s">
        <v>6</v>
      </c>
      <c r="D264" s="45">
        <v>366936</v>
      </c>
    </row>
    <row r="265" spans="1:4" ht="12.75" customHeight="1">
      <c r="A265" s="81"/>
      <c r="B265" s="81"/>
      <c r="C265" s="69" t="s">
        <v>156</v>
      </c>
      <c r="D265" s="39">
        <f>SUM(D266:D267)</f>
        <v>124965</v>
      </c>
    </row>
    <row r="266" spans="1:4" ht="12.75" customHeight="1">
      <c r="A266" s="81"/>
      <c r="B266" s="81"/>
      <c r="C266" s="42" t="s">
        <v>4</v>
      </c>
      <c r="D266" s="41">
        <f>49282+645</f>
        <v>49927</v>
      </c>
    </row>
    <row r="267" spans="1:4" ht="12.75">
      <c r="A267" s="81"/>
      <c r="B267" s="81"/>
      <c r="C267" s="44" t="s">
        <v>6</v>
      </c>
      <c r="D267" s="45">
        <v>75038</v>
      </c>
    </row>
    <row r="268" spans="1:5" ht="12.75">
      <c r="A268" s="81"/>
      <c r="B268" s="81"/>
      <c r="C268" s="62" t="s">
        <v>157</v>
      </c>
      <c r="D268" s="39">
        <f>SUM(D269:D273)</f>
        <v>739224</v>
      </c>
      <c r="E268" s="8"/>
    </row>
    <row r="269" spans="1:4" ht="12.75" customHeight="1">
      <c r="A269" s="81"/>
      <c r="B269" s="81"/>
      <c r="C269" s="42" t="s">
        <v>158</v>
      </c>
      <c r="D269" s="41">
        <v>132400</v>
      </c>
    </row>
    <row r="270" spans="1:4" ht="12.75" customHeight="1">
      <c r="A270" s="81"/>
      <c r="B270" s="81"/>
      <c r="C270" s="42" t="s">
        <v>185</v>
      </c>
      <c r="D270" s="41">
        <v>112224</v>
      </c>
    </row>
    <row r="271" spans="1:5" ht="12.75" customHeight="1">
      <c r="A271" s="81"/>
      <c r="B271" s="81"/>
      <c r="C271" s="42" t="s">
        <v>210</v>
      </c>
      <c r="D271" s="41">
        <v>21600</v>
      </c>
      <c r="E271" s="8"/>
    </row>
    <row r="272" spans="1:4" ht="12.75" customHeight="1">
      <c r="A272" s="81"/>
      <c r="B272" s="81"/>
      <c r="C272" s="42" t="s">
        <v>197</v>
      </c>
      <c r="D272" s="41">
        <v>200000</v>
      </c>
    </row>
    <row r="273" spans="1:4" ht="12.75">
      <c r="A273" s="81"/>
      <c r="B273" s="81"/>
      <c r="C273" s="70" t="s">
        <v>194</v>
      </c>
      <c r="D273" s="56">
        <v>273000</v>
      </c>
    </row>
    <row r="274" spans="1:4" ht="12.75">
      <c r="A274" s="88"/>
      <c r="B274" s="88"/>
      <c r="C274" s="131" t="s">
        <v>215</v>
      </c>
      <c r="D274" s="45">
        <f>200000+130000</f>
        <v>330000</v>
      </c>
    </row>
    <row r="275" spans="1:4" ht="12.75">
      <c r="A275" s="81"/>
      <c r="B275" s="92">
        <v>85202</v>
      </c>
      <c r="C275" s="55" t="s">
        <v>82</v>
      </c>
      <c r="D275" s="39">
        <f>D277+D281</f>
        <v>14807144</v>
      </c>
    </row>
    <row r="276" spans="1:4" ht="12.75">
      <c r="A276" s="81"/>
      <c r="B276" s="81"/>
      <c r="C276" s="40" t="s">
        <v>2</v>
      </c>
      <c r="D276" s="41"/>
    </row>
    <row r="277" spans="1:4" ht="12.75">
      <c r="A277" s="81"/>
      <c r="B277" s="81"/>
      <c r="C277" s="40" t="s">
        <v>5</v>
      </c>
      <c r="D277" s="41">
        <f>SUM(D278:D280)</f>
        <v>14613144</v>
      </c>
    </row>
    <row r="278" spans="1:4" ht="12.75" customHeight="1">
      <c r="A278" s="81"/>
      <c r="B278" s="81"/>
      <c r="C278" s="42" t="s">
        <v>4</v>
      </c>
      <c r="D278" s="41">
        <f>D284+D287+D291+D294+D298</f>
        <v>6700348</v>
      </c>
    </row>
    <row r="279" spans="1:4" ht="12.75">
      <c r="A279" s="81"/>
      <c r="B279" s="81"/>
      <c r="C279" s="47" t="s">
        <v>7</v>
      </c>
      <c r="D279" s="41">
        <f>D301</f>
        <v>5128632</v>
      </c>
    </row>
    <row r="280" spans="1:4" ht="12.75">
      <c r="A280" s="81"/>
      <c r="B280" s="81"/>
      <c r="C280" s="47" t="s">
        <v>6</v>
      </c>
      <c r="D280" s="41">
        <f>D285+D288+D292+D295+D299</f>
        <v>2784164</v>
      </c>
    </row>
    <row r="281" spans="1:4" ht="12.75">
      <c r="A281" s="81"/>
      <c r="B281" s="81"/>
      <c r="C281" s="70" t="s">
        <v>8</v>
      </c>
      <c r="D281" s="56">
        <f>60000+49000+85000</f>
        <v>194000</v>
      </c>
    </row>
    <row r="282" spans="1:4" ht="12.75" customHeight="1">
      <c r="A282" s="81"/>
      <c r="B282" s="81"/>
      <c r="C282" s="68" t="s">
        <v>10</v>
      </c>
      <c r="D282" s="45"/>
    </row>
    <row r="283" spans="1:4" ht="12.75">
      <c r="A283" s="81"/>
      <c r="B283" s="81"/>
      <c r="C283" s="107" t="s">
        <v>159</v>
      </c>
      <c r="D283" s="39">
        <f>SUM(D284:D285)</f>
        <v>1341433</v>
      </c>
    </row>
    <row r="284" spans="1:4" ht="12.75" customHeight="1">
      <c r="A284" s="81"/>
      <c r="B284" s="81"/>
      <c r="C284" s="42" t="s">
        <v>4</v>
      </c>
      <c r="D284" s="41">
        <f>823169+11210</f>
        <v>834379</v>
      </c>
    </row>
    <row r="285" spans="1:4" ht="12.75" customHeight="1">
      <c r="A285" s="81"/>
      <c r="B285" s="81"/>
      <c r="C285" s="44" t="s">
        <v>6</v>
      </c>
      <c r="D285" s="45">
        <v>507054</v>
      </c>
    </row>
    <row r="286" spans="1:4" ht="12.75" customHeight="1">
      <c r="A286" s="81"/>
      <c r="B286" s="81"/>
      <c r="C286" s="107" t="s">
        <v>160</v>
      </c>
      <c r="D286" s="39">
        <f>SUM(D287:D289)</f>
        <v>897687</v>
      </c>
    </row>
    <row r="287" spans="1:4" ht="12.75" customHeight="1">
      <c r="A287" s="81"/>
      <c r="B287" s="81"/>
      <c r="C287" s="42" t="s">
        <v>4</v>
      </c>
      <c r="D287" s="41">
        <f>553010+7827</f>
        <v>560837</v>
      </c>
    </row>
    <row r="288" spans="1:4" ht="12.75" customHeight="1">
      <c r="A288" s="81"/>
      <c r="B288" s="81"/>
      <c r="C288" s="47" t="s">
        <v>6</v>
      </c>
      <c r="D288" s="41">
        <v>251850</v>
      </c>
    </row>
    <row r="289" spans="1:4" ht="12.75" customHeight="1">
      <c r="A289" s="81"/>
      <c r="B289" s="81"/>
      <c r="C289" s="44" t="s">
        <v>181</v>
      </c>
      <c r="D289" s="45">
        <v>85000</v>
      </c>
    </row>
    <row r="290" spans="1:4" ht="12.75" customHeight="1">
      <c r="A290" s="81"/>
      <c r="B290" s="81"/>
      <c r="C290" s="107" t="s">
        <v>161</v>
      </c>
      <c r="D290" s="39">
        <f>SUM(D291:D292)</f>
        <v>795038</v>
      </c>
    </row>
    <row r="291" spans="1:4" ht="12.75" customHeight="1">
      <c r="A291" s="81"/>
      <c r="B291" s="81"/>
      <c r="C291" s="42" t="s">
        <v>4</v>
      </c>
      <c r="D291" s="41">
        <f>607055+8357</f>
        <v>615412</v>
      </c>
    </row>
    <row r="292" spans="1:4" ht="12.75" customHeight="1">
      <c r="A292" s="81"/>
      <c r="B292" s="81"/>
      <c r="C292" s="44" t="s">
        <v>6</v>
      </c>
      <c r="D292" s="45">
        <v>179626</v>
      </c>
    </row>
    <row r="293" spans="1:4" ht="12.75" customHeight="1">
      <c r="A293" s="81"/>
      <c r="B293" s="81"/>
      <c r="C293" s="107" t="s">
        <v>162</v>
      </c>
      <c r="D293" s="39">
        <f>SUM(D294:D296)</f>
        <v>3680313</v>
      </c>
    </row>
    <row r="294" spans="1:4" ht="12.75" customHeight="1">
      <c r="A294" s="81"/>
      <c r="B294" s="81"/>
      <c r="C294" s="42" t="s">
        <v>4</v>
      </c>
      <c r="D294" s="41">
        <f>2529886+33069</f>
        <v>2562955</v>
      </c>
    </row>
    <row r="295" spans="1:4" ht="12.75" customHeight="1">
      <c r="A295" s="81"/>
      <c r="B295" s="81"/>
      <c r="C295" s="47" t="s">
        <v>6</v>
      </c>
      <c r="D295" s="41">
        <v>1057358</v>
      </c>
    </row>
    <row r="296" spans="1:4" ht="12.75" customHeight="1">
      <c r="A296" s="81"/>
      <c r="B296" s="81"/>
      <c r="C296" s="44" t="s">
        <v>181</v>
      </c>
      <c r="D296" s="45">
        <v>60000</v>
      </c>
    </row>
    <row r="297" spans="1:4" ht="12.75" customHeight="1">
      <c r="A297" s="81"/>
      <c r="B297" s="81"/>
      <c r="C297" s="62" t="s">
        <v>163</v>
      </c>
      <c r="D297" s="39">
        <f>SUM(D298:D300)</f>
        <v>2964041</v>
      </c>
    </row>
    <row r="298" spans="1:4" ht="12.75" customHeight="1">
      <c r="A298" s="81"/>
      <c r="B298" s="81"/>
      <c r="C298" s="42" t="s">
        <v>4</v>
      </c>
      <c r="D298" s="41">
        <f>2098100+28665</f>
        <v>2126765</v>
      </c>
    </row>
    <row r="299" spans="1:4" ht="12.75" customHeight="1">
      <c r="A299" s="81"/>
      <c r="B299" s="81"/>
      <c r="C299" s="47" t="s">
        <v>6</v>
      </c>
      <c r="D299" s="41">
        <v>788276</v>
      </c>
    </row>
    <row r="300" spans="1:4" ht="12.75" customHeight="1">
      <c r="A300" s="81"/>
      <c r="B300" s="81"/>
      <c r="C300" s="44" t="s">
        <v>181</v>
      </c>
      <c r="D300" s="45">
        <v>49000</v>
      </c>
    </row>
    <row r="301" spans="1:5" ht="12.75">
      <c r="A301" s="81"/>
      <c r="B301" s="81"/>
      <c r="C301" s="62" t="s">
        <v>164</v>
      </c>
      <c r="D301" s="39">
        <f>SUM(D302:D307)</f>
        <v>5128632</v>
      </c>
      <c r="E301" s="8"/>
    </row>
    <row r="302" spans="1:4" ht="12.75">
      <c r="A302" s="81"/>
      <c r="B302" s="81"/>
      <c r="C302" s="108" t="s">
        <v>100</v>
      </c>
      <c r="D302" s="41">
        <v>424764</v>
      </c>
    </row>
    <row r="303" spans="1:4" ht="12.75">
      <c r="A303" s="81"/>
      <c r="B303" s="81"/>
      <c r="C303" s="108" t="s">
        <v>101</v>
      </c>
      <c r="D303" s="41">
        <v>1714788</v>
      </c>
    </row>
    <row r="304" spans="1:4" ht="12.75">
      <c r="A304" s="81"/>
      <c r="B304" s="81"/>
      <c r="C304" s="108" t="s">
        <v>165</v>
      </c>
      <c r="D304" s="8">
        <v>849528</v>
      </c>
    </row>
    <row r="305" spans="1:4" ht="13.5" customHeight="1">
      <c r="A305" s="81"/>
      <c r="B305" s="81"/>
      <c r="C305" s="108" t="s">
        <v>219</v>
      </c>
      <c r="D305" s="41">
        <v>251712</v>
      </c>
    </row>
    <row r="306" spans="1:4" ht="12.75">
      <c r="A306" s="81"/>
      <c r="B306" s="81"/>
      <c r="C306" s="108" t="s">
        <v>102</v>
      </c>
      <c r="D306" s="41">
        <v>629280</v>
      </c>
    </row>
    <row r="307" spans="1:4" ht="12.75">
      <c r="A307" s="81"/>
      <c r="B307" s="88"/>
      <c r="C307" s="109" t="s">
        <v>103</v>
      </c>
      <c r="D307" s="45">
        <v>1258560</v>
      </c>
    </row>
    <row r="308" spans="1:4" ht="13.5" customHeight="1">
      <c r="A308" s="81"/>
      <c r="B308" s="92">
        <v>85204</v>
      </c>
      <c r="C308" s="83" t="s">
        <v>83</v>
      </c>
      <c r="D308" s="39">
        <f>D310</f>
        <v>3746788</v>
      </c>
    </row>
    <row r="309" spans="1:4" ht="12.75">
      <c r="A309" s="81"/>
      <c r="B309" s="81"/>
      <c r="C309" s="40" t="s">
        <v>2</v>
      </c>
      <c r="D309" s="41"/>
    </row>
    <row r="310" spans="1:4" ht="12.75">
      <c r="A310" s="81"/>
      <c r="B310" s="81"/>
      <c r="C310" s="40" t="s">
        <v>5</v>
      </c>
      <c r="D310" s="41">
        <f>SUM(D311:D313)</f>
        <v>3746788</v>
      </c>
    </row>
    <row r="311" spans="1:5" ht="12.75" customHeight="1">
      <c r="A311" s="81"/>
      <c r="B311" s="81"/>
      <c r="C311" s="42" t="s">
        <v>4</v>
      </c>
      <c r="D311" s="41">
        <v>126450</v>
      </c>
      <c r="E311" s="126"/>
    </row>
    <row r="312" spans="1:4" ht="12.75" customHeight="1">
      <c r="A312" s="81"/>
      <c r="B312" s="81"/>
      <c r="C312" s="42" t="s">
        <v>7</v>
      </c>
      <c r="D312" s="41">
        <v>129030</v>
      </c>
    </row>
    <row r="313" spans="1:4" ht="12.75">
      <c r="A313" s="81"/>
      <c r="B313" s="88"/>
      <c r="C313" s="44" t="s">
        <v>6</v>
      </c>
      <c r="D313" s="45">
        <v>3491308</v>
      </c>
    </row>
    <row r="314" spans="1:4" ht="13.5" customHeight="1">
      <c r="A314" s="81"/>
      <c r="B314" s="92">
        <v>85218</v>
      </c>
      <c r="C314" s="83" t="s">
        <v>84</v>
      </c>
      <c r="D314" s="39">
        <f>D316</f>
        <v>526728</v>
      </c>
    </row>
    <row r="315" spans="1:4" ht="12.75">
      <c r="A315" s="81"/>
      <c r="B315" s="81"/>
      <c r="C315" s="40" t="s">
        <v>2</v>
      </c>
      <c r="D315" s="41"/>
    </row>
    <row r="316" spans="1:4" ht="12.75">
      <c r="A316" s="81"/>
      <c r="B316" s="81"/>
      <c r="C316" s="60" t="s">
        <v>5</v>
      </c>
      <c r="D316" s="41">
        <v>526728</v>
      </c>
    </row>
    <row r="317" spans="1:4" ht="12.75" customHeight="1">
      <c r="A317" s="81"/>
      <c r="B317" s="81"/>
      <c r="C317" s="42" t="s">
        <v>4</v>
      </c>
      <c r="D317" s="41">
        <f>452624+5590</f>
        <v>458214</v>
      </c>
    </row>
    <row r="318" spans="1:4" ht="12.75">
      <c r="A318" s="81"/>
      <c r="B318" s="88"/>
      <c r="C318" s="44" t="s">
        <v>6</v>
      </c>
      <c r="D318" s="45">
        <f>D316-D317</f>
        <v>68514</v>
      </c>
    </row>
    <row r="319" spans="1:4" ht="12.75">
      <c r="A319" s="81"/>
      <c r="B319" s="92">
        <v>85226</v>
      </c>
      <c r="C319" s="83" t="s">
        <v>192</v>
      </c>
      <c r="D319" s="39">
        <f>D321</f>
        <v>33000</v>
      </c>
    </row>
    <row r="320" spans="1:4" ht="12.75">
      <c r="A320" s="81"/>
      <c r="B320" s="81"/>
      <c r="C320" s="101" t="s">
        <v>2</v>
      </c>
      <c r="D320" s="41"/>
    </row>
    <row r="321" spans="1:4" ht="12.75">
      <c r="A321" s="81"/>
      <c r="B321" s="81"/>
      <c r="C321" s="101" t="s">
        <v>5</v>
      </c>
      <c r="D321" s="41">
        <v>33000</v>
      </c>
    </row>
    <row r="322" spans="1:4" ht="12.75">
      <c r="A322" s="81"/>
      <c r="B322" s="88"/>
      <c r="C322" s="91" t="s">
        <v>193</v>
      </c>
      <c r="D322" s="45"/>
    </row>
    <row r="323" spans="1:4" ht="12.75">
      <c r="A323" s="81"/>
      <c r="B323" s="82">
        <v>85233</v>
      </c>
      <c r="C323" s="112" t="s">
        <v>130</v>
      </c>
      <c r="D323" s="52">
        <f>SUM(D326:D327)</f>
        <v>8215</v>
      </c>
    </row>
    <row r="324" spans="1:4" ht="12.75">
      <c r="A324" s="81"/>
      <c r="B324" s="81"/>
      <c r="C324" s="101" t="s">
        <v>111</v>
      </c>
      <c r="D324" s="41"/>
    </row>
    <row r="325" spans="1:4" ht="12.75" customHeight="1">
      <c r="A325" s="81"/>
      <c r="B325" s="81"/>
      <c r="C325" s="101" t="s">
        <v>10</v>
      </c>
      <c r="D325" s="41"/>
    </row>
    <row r="326" spans="1:4" ht="12.75">
      <c r="A326" s="81"/>
      <c r="B326" s="81"/>
      <c r="C326" s="101" t="s">
        <v>104</v>
      </c>
      <c r="D326" s="41">
        <v>3215</v>
      </c>
    </row>
    <row r="327" spans="1:4" ht="12.75">
      <c r="A327" s="88"/>
      <c r="B327" s="88"/>
      <c r="C327" s="91" t="s">
        <v>182</v>
      </c>
      <c r="D327" s="45">
        <v>5000</v>
      </c>
    </row>
    <row r="328" spans="1:4" ht="12.75">
      <c r="A328" s="81"/>
      <c r="B328" s="92">
        <v>85295</v>
      </c>
      <c r="C328" s="83" t="s">
        <v>26</v>
      </c>
      <c r="D328" s="39">
        <f>D331+D332</f>
        <v>52452</v>
      </c>
    </row>
    <row r="329" spans="1:4" ht="12.75">
      <c r="A329" s="81"/>
      <c r="B329" s="81"/>
      <c r="C329" s="40" t="s">
        <v>2</v>
      </c>
      <c r="D329" s="41"/>
    </row>
    <row r="330" spans="1:4" ht="12.75">
      <c r="A330" s="81"/>
      <c r="B330" s="81"/>
      <c r="C330" s="60" t="s">
        <v>5</v>
      </c>
      <c r="D330" s="41">
        <f>SUM(D331:D332)</f>
        <v>52452</v>
      </c>
    </row>
    <row r="331" spans="1:4" ht="12.75" customHeight="1">
      <c r="A331" s="81"/>
      <c r="B331" s="81"/>
      <c r="C331" s="42" t="s">
        <v>7</v>
      </c>
      <c r="D331" s="41">
        <f>SUM(D335:D336)</f>
        <v>43000</v>
      </c>
    </row>
    <row r="332" spans="1:4" ht="12.75">
      <c r="A332" s="81"/>
      <c r="B332" s="81"/>
      <c r="C332" s="47" t="s">
        <v>6</v>
      </c>
      <c r="D332" s="41">
        <f>D334+D337+D338</f>
        <v>9452</v>
      </c>
    </row>
    <row r="333" spans="1:4" ht="14.25" customHeight="1">
      <c r="A333" s="81"/>
      <c r="B333" s="81"/>
      <c r="C333" s="48" t="s">
        <v>10</v>
      </c>
      <c r="D333" s="41"/>
    </row>
    <row r="334" spans="1:4" ht="12.75">
      <c r="A334" s="81"/>
      <c r="B334" s="81"/>
      <c r="C334" s="48" t="s">
        <v>157</v>
      </c>
      <c r="D334" s="41">
        <v>4000</v>
      </c>
    </row>
    <row r="335" spans="1:4" ht="12.75">
      <c r="A335" s="81"/>
      <c r="B335" s="81"/>
      <c r="C335" s="48" t="s">
        <v>171</v>
      </c>
      <c r="D335" s="41">
        <v>33000</v>
      </c>
    </row>
    <row r="336" spans="1:4" ht="12.75">
      <c r="A336" s="81"/>
      <c r="B336" s="81"/>
      <c r="C336" s="48" t="s">
        <v>172</v>
      </c>
      <c r="D336" s="41">
        <v>10000</v>
      </c>
    </row>
    <row r="337" spans="1:4" ht="12.75">
      <c r="A337" s="81"/>
      <c r="B337" s="81"/>
      <c r="C337" s="101" t="s">
        <v>173</v>
      </c>
      <c r="D337" s="41">
        <v>3264</v>
      </c>
    </row>
    <row r="338" spans="1:4" ht="12.75">
      <c r="A338" s="81"/>
      <c r="B338" s="81"/>
      <c r="C338" s="98" t="s">
        <v>174</v>
      </c>
      <c r="D338" s="56">
        <v>2188</v>
      </c>
    </row>
    <row r="339" spans="1:4" ht="14.25" customHeight="1">
      <c r="A339" s="80">
        <v>853</v>
      </c>
      <c r="B339" s="80"/>
      <c r="C339" s="110" t="s">
        <v>184</v>
      </c>
      <c r="D339" s="38">
        <f>D340+D342+D347+D352</f>
        <v>2104571</v>
      </c>
    </row>
    <row r="340" spans="1:4" ht="12.75" customHeight="1">
      <c r="A340" s="17"/>
      <c r="B340" s="82">
        <v>85311</v>
      </c>
      <c r="C340" s="112" t="s">
        <v>211</v>
      </c>
      <c r="D340" s="52">
        <f>D341</f>
        <v>50000</v>
      </c>
    </row>
    <row r="341" spans="1:4" ht="12.75" customHeight="1">
      <c r="A341" s="121"/>
      <c r="B341" s="122"/>
      <c r="C341" s="91" t="s">
        <v>212</v>
      </c>
      <c r="D341" s="45">
        <v>50000</v>
      </c>
    </row>
    <row r="342" spans="1:4" ht="13.5" customHeight="1">
      <c r="A342" s="17"/>
      <c r="B342" s="92">
        <v>85321</v>
      </c>
      <c r="C342" s="83" t="s">
        <v>177</v>
      </c>
      <c r="D342" s="39">
        <f>D344</f>
        <v>126000</v>
      </c>
    </row>
    <row r="343" spans="1:4" ht="11.25" customHeight="1">
      <c r="A343" s="17"/>
      <c r="B343" s="81"/>
      <c r="C343" s="40" t="s">
        <v>2</v>
      </c>
      <c r="D343" s="41"/>
    </row>
    <row r="344" spans="1:4" ht="14.25" customHeight="1">
      <c r="A344" s="17"/>
      <c r="B344" s="81"/>
      <c r="C344" s="60" t="s">
        <v>5</v>
      </c>
      <c r="D344" s="41">
        <f>SUM(D345:D346)</f>
        <v>126000</v>
      </c>
    </row>
    <row r="345" spans="1:4" ht="11.25" customHeight="1">
      <c r="A345" s="17"/>
      <c r="B345" s="81"/>
      <c r="C345" s="42" t="s">
        <v>4</v>
      </c>
      <c r="D345" s="41">
        <v>102823</v>
      </c>
    </row>
    <row r="346" spans="1:4" ht="11.25" customHeight="1">
      <c r="A346" s="17"/>
      <c r="B346" s="88"/>
      <c r="C346" s="44" t="s">
        <v>6</v>
      </c>
      <c r="D346" s="45">
        <v>23177</v>
      </c>
    </row>
    <row r="347" spans="1:4" ht="12.75">
      <c r="A347" s="81"/>
      <c r="B347" s="92">
        <v>85333</v>
      </c>
      <c r="C347" s="83" t="s">
        <v>85</v>
      </c>
      <c r="D347" s="39">
        <f>D349</f>
        <v>1488815</v>
      </c>
    </row>
    <row r="348" spans="1:4" ht="12.75">
      <c r="A348" s="81"/>
      <c r="B348" s="81"/>
      <c r="C348" s="40" t="s">
        <v>2</v>
      </c>
      <c r="D348" s="41"/>
    </row>
    <row r="349" spans="1:5" ht="12.75">
      <c r="A349" s="81"/>
      <c r="B349" s="81"/>
      <c r="C349" s="60" t="s">
        <v>5</v>
      </c>
      <c r="D349" s="41">
        <f>SUM(D350:D351)</f>
        <v>1488815</v>
      </c>
      <c r="E349" s="8"/>
    </row>
    <row r="350" spans="1:4" ht="12" customHeight="1">
      <c r="A350" s="81"/>
      <c r="B350" s="81"/>
      <c r="C350" s="42" t="s">
        <v>4</v>
      </c>
      <c r="D350" s="41">
        <f>1158834+43370+28437-43370+59399</f>
        <v>1246670</v>
      </c>
    </row>
    <row r="351" spans="1:4" ht="12.75">
      <c r="A351" s="81"/>
      <c r="B351" s="88"/>
      <c r="C351" s="44" t="s">
        <v>6</v>
      </c>
      <c r="D351" s="45">
        <f>242145+396386-396386</f>
        <v>242145</v>
      </c>
    </row>
    <row r="352" spans="1:4" ht="12.75">
      <c r="A352" s="81"/>
      <c r="B352" s="82">
        <v>85395</v>
      </c>
      <c r="C352" s="93" t="s">
        <v>26</v>
      </c>
      <c r="D352" s="52">
        <f>D354</f>
        <v>439756</v>
      </c>
    </row>
    <row r="353" spans="1:4" ht="12.75">
      <c r="A353" s="81"/>
      <c r="B353" s="81"/>
      <c r="C353" s="40" t="s">
        <v>2</v>
      </c>
      <c r="D353" s="39"/>
    </row>
    <row r="354" spans="1:4" ht="12.75">
      <c r="A354" s="81"/>
      <c r="B354" s="81"/>
      <c r="C354" s="60" t="s">
        <v>5</v>
      </c>
      <c r="D354" s="41">
        <f>SUM(D355:D356)</f>
        <v>439756</v>
      </c>
    </row>
    <row r="355" spans="1:4" ht="12" customHeight="1">
      <c r="A355" s="81"/>
      <c r="B355" s="81"/>
      <c r="C355" s="42" t="s">
        <v>4</v>
      </c>
      <c r="D355" s="41">
        <v>43370</v>
      </c>
    </row>
    <row r="356" spans="1:4" ht="12.75">
      <c r="A356" s="81"/>
      <c r="B356" s="81"/>
      <c r="C356" s="44" t="s">
        <v>6</v>
      </c>
      <c r="D356" s="41">
        <v>396386</v>
      </c>
    </row>
    <row r="357" spans="1:4" ht="19.5" customHeight="1">
      <c r="A357" s="80">
        <v>854</v>
      </c>
      <c r="B357" s="80"/>
      <c r="C357" s="54" t="s">
        <v>27</v>
      </c>
      <c r="D357" s="38">
        <f>D358+D372+D384+D391+D430+D445+D449+D451+D365+D408</f>
        <v>7024096</v>
      </c>
    </row>
    <row r="358" spans="1:4" ht="12.75" customHeight="1">
      <c r="A358" s="81"/>
      <c r="B358" s="82">
        <v>85403</v>
      </c>
      <c r="C358" s="55" t="s">
        <v>134</v>
      </c>
      <c r="D358" s="39">
        <f>D360</f>
        <v>2055149</v>
      </c>
    </row>
    <row r="359" spans="1:4" ht="12.75">
      <c r="A359" s="81"/>
      <c r="B359" s="81"/>
      <c r="C359" s="40" t="s">
        <v>2</v>
      </c>
      <c r="D359" s="41"/>
    </row>
    <row r="360" spans="1:4" ht="12.75">
      <c r="A360" s="81"/>
      <c r="B360" s="81"/>
      <c r="C360" s="40" t="s">
        <v>5</v>
      </c>
      <c r="D360" s="41">
        <f>SUM(D361:D362)</f>
        <v>2055149</v>
      </c>
    </row>
    <row r="361" spans="1:4" ht="12.75" customHeight="1">
      <c r="A361" s="81"/>
      <c r="B361" s="81"/>
      <c r="C361" s="42" t="s">
        <v>4</v>
      </c>
      <c r="D361" s="41">
        <f>1673988+4488</f>
        <v>1678476</v>
      </c>
    </row>
    <row r="362" spans="1:4" ht="12.75">
      <c r="A362" s="81"/>
      <c r="B362" s="81"/>
      <c r="C362" s="47" t="s">
        <v>6</v>
      </c>
      <c r="D362" s="41">
        <v>376673</v>
      </c>
    </row>
    <row r="363" spans="1:4" ht="12" customHeight="1">
      <c r="A363" s="81"/>
      <c r="B363" s="81"/>
      <c r="C363" s="48" t="s">
        <v>12</v>
      </c>
      <c r="D363" s="41"/>
    </row>
    <row r="364" spans="1:4" ht="12.75" customHeight="1">
      <c r="A364" s="81"/>
      <c r="B364" s="88"/>
      <c r="C364" s="91" t="s">
        <v>169</v>
      </c>
      <c r="D364" s="45"/>
    </row>
    <row r="365" spans="1:4" ht="12.75" customHeight="1">
      <c r="A365" s="81"/>
      <c r="B365" s="82">
        <v>85404</v>
      </c>
      <c r="C365" s="112" t="s">
        <v>204</v>
      </c>
      <c r="D365" s="52">
        <f>D367</f>
        <v>96960</v>
      </c>
    </row>
    <row r="366" spans="1:4" ht="12.75" customHeight="1">
      <c r="A366" s="81"/>
      <c r="B366" s="81"/>
      <c r="C366" s="40" t="s">
        <v>2</v>
      </c>
      <c r="D366" s="41"/>
    </row>
    <row r="367" spans="1:4" ht="12.75" customHeight="1">
      <c r="A367" s="81"/>
      <c r="B367" s="81"/>
      <c r="C367" s="40" t="s">
        <v>5</v>
      </c>
      <c r="D367" s="41">
        <v>96960</v>
      </c>
    </row>
    <row r="368" spans="1:4" ht="12.75" customHeight="1">
      <c r="A368" s="81"/>
      <c r="B368" s="81"/>
      <c r="C368" s="42" t="s">
        <v>7</v>
      </c>
      <c r="D368" s="41">
        <f>SUM(D370:D371)</f>
        <v>96960</v>
      </c>
    </row>
    <row r="369" spans="1:4" ht="15" customHeight="1">
      <c r="A369" s="81"/>
      <c r="B369" s="81"/>
      <c r="C369" s="125" t="s">
        <v>10</v>
      </c>
      <c r="D369" s="123"/>
    </row>
    <row r="370" spans="1:4" ht="12.75" customHeight="1">
      <c r="A370" s="81"/>
      <c r="B370" s="81"/>
      <c r="C370" s="101" t="s">
        <v>189</v>
      </c>
      <c r="D370" s="39">
        <v>36360</v>
      </c>
    </row>
    <row r="371" spans="1:4" ht="12.75" customHeight="1">
      <c r="A371" s="81"/>
      <c r="B371" s="88"/>
      <c r="C371" s="91" t="s">
        <v>188</v>
      </c>
      <c r="D371" s="45">
        <v>60600</v>
      </c>
    </row>
    <row r="372" spans="1:4" ht="12.75">
      <c r="A372" s="81"/>
      <c r="B372" s="92">
        <v>85406</v>
      </c>
      <c r="C372" s="55" t="s">
        <v>28</v>
      </c>
      <c r="D372" s="39">
        <f>D374</f>
        <v>1000400</v>
      </c>
    </row>
    <row r="373" spans="1:4" ht="12.75">
      <c r="A373" s="81"/>
      <c r="B373" s="81"/>
      <c r="C373" s="40" t="s">
        <v>2</v>
      </c>
      <c r="D373" s="41"/>
    </row>
    <row r="374" spans="1:4" ht="12.75">
      <c r="A374" s="81"/>
      <c r="B374" s="81"/>
      <c r="C374" s="40" t="s">
        <v>5</v>
      </c>
      <c r="D374" s="41">
        <f>D375+D376</f>
        <v>1000400</v>
      </c>
    </row>
    <row r="375" spans="1:4" ht="12.75" customHeight="1">
      <c r="A375" s="81"/>
      <c r="B375" s="81"/>
      <c r="C375" s="42" t="s">
        <v>4</v>
      </c>
      <c r="D375" s="41">
        <f>D379+D382</f>
        <v>882157</v>
      </c>
    </row>
    <row r="376" spans="1:4" ht="12.75">
      <c r="A376" s="81"/>
      <c r="B376" s="81"/>
      <c r="C376" s="47" t="s">
        <v>6</v>
      </c>
      <c r="D376" s="41">
        <f>D380+D383</f>
        <v>118243</v>
      </c>
    </row>
    <row r="377" spans="1:4" ht="13.5" customHeight="1">
      <c r="A377" s="81"/>
      <c r="B377" s="81"/>
      <c r="C377" s="68" t="s">
        <v>10</v>
      </c>
      <c r="D377" s="45"/>
    </row>
    <row r="378" spans="1:4" ht="12.75">
      <c r="A378" s="81"/>
      <c r="B378" s="81"/>
      <c r="C378" s="83" t="s">
        <v>17</v>
      </c>
      <c r="D378" s="39">
        <f>SUM(D379:D380)</f>
        <v>664502</v>
      </c>
    </row>
    <row r="379" spans="1:4" ht="12.75" customHeight="1">
      <c r="A379" s="81"/>
      <c r="B379" s="81"/>
      <c r="C379" s="42" t="s">
        <v>4</v>
      </c>
      <c r="D379" s="41">
        <f>588187+1189</f>
        <v>589376</v>
      </c>
    </row>
    <row r="380" spans="1:4" ht="12.75" customHeight="1">
      <c r="A380" s="81"/>
      <c r="B380" s="81"/>
      <c r="C380" s="44" t="s">
        <v>6</v>
      </c>
      <c r="D380" s="45">
        <v>75126</v>
      </c>
    </row>
    <row r="381" spans="1:4" ht="12.75" customHeight="1">
      <c r="A381" s="81"/>
      <c r="B381" s="81"/>
      <c r="C381" s="83" t="s">
        <v>18</v>
      </c>
      <c r="D381" s="39">
        <f>SUM(D382:D383)</f>
        <v>335898</v>
      </c>
    </row>
    <row r="382" spans="1:4" ht="12.75" customHeight="1">
      <c r="A382" s="81"/>
      <c r="B382" s="81"/>
      <c r="C382" s="42" t="s">
        <v>4</v>
      </c>
      <c r="D382" s="41">
        <f>292282+499</f>
        <v>292781</v>
      </c>
    </row>
    <row r="383" spans="1:4" ht="12.75">
      <c r="A383" s="88"/>
      <c r="B383" s="88"/>
      <c r="C383" s="44" t="s">
        <v>6</v>
      </c>
      <c r="D383" s="45">
        <v>43117</v>
      </c>
    </row>
    <row r="384" spans="1:4" ht="12.75">
      <c r="A384" s="81"/>
      <c r="B384" s="92">
        <v>85407</v>
      </c>
      <c r="C384" s="55" t="s">
        <v>29</v>
      </c>
      <c r="D384" s="39">
        <f>D386</f>
        <v>228866</v>
      </c>
    </row>
    <row r="385" spans="1:4" ht="12.75">
      <c r="A385" s="81"/>
      <c r="B385" s="81"/>
      <c r="C385" s="40" t="s">
        <v>2</v>
      </c>
      <c r="D385" s="41"/>
    </row>
    <row r="386" spans="1:4" ht="12.75">
      <c r="A386" s="81"/>
      <c r="B386" s="81"/>
      <c r="C386" s="40" t="s">
        <v>5</v>
      </c>
      <c r="D386" s="41">
        <f>D387+D388</f>
        <v>228866</v>
      </c>
    </row>
    <row r="387" spans="1:4" ht="12.75" customHeight="1">
      <c r="A387" s="81"/>
      <c r="B387" s="81"/>
      <c r="C387" s="42" t="s">
        <v>4</v>
      </c>
      <c r="D387" s="41">
        <f>189252+610</f>
        <v>189862</v>
      </c>
    </row>
    <row r="388" spans="1:4" ht="12.75">
      <c r="A388" s="81"/>
      <c r="B388" s="81"/>
      <c r="C388" s="47" t="s">
        <v>6</v>
      </c>
      <c r="D388" s="41">
        <v>39004</v>
      </c>
    </row>
    <row r="389" spans="1:4" ht="12.75" customHeight="1">
      <c r="A389" s="81"/>
      <c r="B389" s="81"/>
      <c r="C389" s="113" t="s">
        <v>12</v>
      </c>
      <c r="D389" s="41"/>
    </row>
    <row r="390" spans="1:4" ht="12.75">
      <c r="A390" s="81"/>
      <c r="B390" s="88"/>
      <c r="C390" s="33" t="s">
        <v>13</v>
      </c>
      <c r="D390" s="45"/>
    </row>
    <row r="391" spans="1:4" ht="12.75">
      <c r="A391" s="81"/>
      <c r="B391" s="92">
        <v>85410</v>
      </c>
      <c r="C391" s="55" t="s">
        <v>30</v>
      </c>
      <c r="D391" s="39">
        <f>D393</f>
        <v>656322</v>
      </c>
    </row>
    <row r="392" spans="1:4" ht="12.75">
      <c r="A392" s="81"/>
      <c r="B392" s="81"/>
      <c r="C392" s="40" t="s">
        <v>2</v>
      </c>
      <c r="D392" s="41"/>
    </row>
    <row r="393" spans="1:4" ht="12.75">
      <c r="A393" s="81"/>
      <c r="B393" s="81"/>
      <c r="C393" s="40" t="s">
        <v>5</v>
      </c>
      <c r="D393" s="41">
        <f>D395+D398+D401</f>
        <v>656322</v>
      </c>
    </row>
    <row r="394" spans="1:4" ht="12.75" customHeight="1">
      <c r="A394" s="81"/>
      <c r="B394" s="81"/>
      <c r="C394" s="42" t="s">
        <v>4</v>
      </c>
      <c r="D394" s="41">
        <f>D399+D402</f>
        <v>405826</v>
      </c>
    </row>
    <row r="395" spans="1:4" ht="12.75">
      <c r="A395" s="81"/>
      <c r="B395" s="81"/>
      <c r="C395" s="47" t="s">
        <v>7</v>
      </c>
      <c r="D395" s="41">
        <f>D404</f>
        <v>148148</v>
      </c>
    </row>
    <row r="396" spans="1:4" ht="12.75">
      <c r="A396" s="81"/>
      <c r="B396" s="81"/>
      <c r="C396" s="47" t="s">
        <v>6</v>
      </c>
      <c r="D396" s="41">
        <f>D400+D403</f>
        <v>102348</v>
      </c>
    </row>
    <row r="397" spans="1:4" ht="12.75" customHeight="1">
      <c r="A397" s="81"/>
      <c r="B397" s="81"/>
      <c r="C397" s="68" t="s">
        <v>10</v>
      </c>
      <c r="D397" s="45"/>
    </row>
    <row r="398" spans="1:4" ht="12.75" customHeight="1">
      <c r="A398" s="81"/>
      <c r="B398" s="81"/>
      <c r="C398" s="83" t="s">
        <v>202</v>
      </c>
      <c r="D398" s="39">
        <f>SUM(D399:D400)</f>
        <v>160712</v>
      </c>
    </row>
    <row r="399" spans="1:4" ht="12.75" customHeight="1">
      <c r="A399" s="81"/>
      <c r="B399" s="81"/>
      <c r="C399" s="42" t="s">
        <v>4</v>
      </c>
      <c r="D399" s="41">
        <v>124908</v>
      </c>
    </row>
    <row r="400" spans="1:4" ht="12.75" customHeight="1">
      <c r="A400" s="81"/>
      <c r="B400" s="81"/>
      <c r="C400" s="44" t="s">
        <v>6</v>
      </c>
      <c r="D400" s="45">
        <v>35804</v>
      </c>
    </row>
    <row r="401" spans="1:4" ht="12.75" customHeight="1">
      <c r="A401" s="81"/>
      <c r="B401" s="81"/>
      <c r="C401" s="83" t="s">
        <v>141</v>
      </c>
      <c r="D401" s="39">
        <f>SUM(D402:D403)</f>
        <v>347462</v>
      </c>
    </row>
    <row r="402" spans="1:4" ht="12.75" customHeight="1">
      <c r="A402" s="81"/>
      <c r="B402" s="81"/>
      <c r="C402" s="42" t="s">
        <v>4</v>
      </c>
      <c r="D402" s="41">
        <v>280918</v>
      </c>
    </row>
    <row r="403" spans="1:4" ht="12.75" customHeight="1">
      <c r="A403" s="81"/>
      <c r="B403" s="81"/>
      <c r="C403" s="44" t="s">
        <v>6</v>
      </c>
      <c r="D403" s="45">
        <v>66544</v>
      </c>
    </row>
    <row r="404" spans="1:4" ht="12.75" customHeight="1">
      <c r="A404" s="81"/>
      <c r="B404" s="81"/>
      <c r="C404" s="83" t="s">
        <v>166</v>
      </c>
      <c r="D404" s="39">
        <f>SUM(D406:D407)</f>
        <v>148148</v>
      </c>
    </row>
    <row r="405" spans="1:4" ht="12.75">
      <c r="A405" s="81"/>
      <c r="B405" s="81"/>
      <c r="C405" s="101" t="s">
        <v>14</v>
      </c>
      <c r="D405" s="41"/>
    </row>
    <row r="406" spans="1:4" ht="12.75">
      <c r="A406" s="81"/>
      <c r="B406" s="81"/>
      <c r="C406" s="87" t="s">
        <v>15</v>
      </c>
      <c r="D406" s="41">
        <v>56980</v>
      </c>
    </row>
    <row r="407" spans="1:4" ht="12.75">
      <c r="A407" s="81"/>
      <c r="B407" s="88"/>
      <c r="C407" s="89" t="s">
        <v>16</v>
      </c>
      <c r="D407" s="45">
        <v>91168</v>
      </c>
    </row>
    <row r="408" spans="1:4" ht="12.75">
      <c r="A408" s="81"/>
      <c r="B408" s="82">
        <v>85415</v>
      </c>
      <c r="C408" s="55" t="s">
        <v>205</v>
      </c>
      <c r="D408" s="39">
        <f>D410</f>
        <v>1529798</v>
      </c>
    </row>
    <row r="409" spans="1:4" ht="12.75">
      <c r="A409" s="81"/>
      <c r="B409" s="81"/>
      <c r="C409" s="55" t="s">
        <v>2</v>
      </c>
      <c r="D409" s="41"/>
    </row>
    <row r="410" spans="1:4" ht="12.75">
      <c r="A410" s="81"/>
      <c r="B410" s="81"/>
      <c r="C410" s="40" t="s">
        <v>5</v>
      </c>
      <c r="D410" s="39">
        <v>1529798</v>
      </c>
    </row>
    <row r="411" spans="1:4" ht="12" customHeight="1">
      <c r="A411" s="81"/>
      <c r="B411" s="81"/>
      <c r="C411" s="42" t="s">
        <v>4</v>
      </c>
      <c r="D411" s="41">
        <v>35000</v>
      </c>
    </row>
    <row r="412" spans="1:4" ht="12.75">
      <c r="A412" s="81"/>
      <c r="B412" s="81"/>
      <c r="C412" s="47" t="s">
        <v>6</v>
      </c>
      <c r="D412" s="41">
        <v>1494798</v>
      </c>
    </row>
    <row r="413" spans="1:5" ht="14.25" customHeight="1">
      <c r="A413" s="81"/>
      <c r="B413" s="81"/>
      <c r="C413" s="33" t="s">
        <v>10</v>
      </c>
      <c r="D413" s="45"/>
      <c r="E413" s="8">
        <f>SUM(D414:D428)</f>
        <v>18368</v>
      </c>
    </row>
    <row r="414" spans="1:4" ht="12.75">
      <c r="A414" s="81"/>
      <c r="B414" s="81"/>
      <c r="C414" s="55" t="s">
        <v>207</v>
      </c>
      <c r="D414" s="39">
        <v>1792</v>
      </c>
    </row>
    <row r="415" spans="1:4" ht="12.75">
      <c r="A415" s="81"/>
      <c r="B415" s="81"/>
      <c r="C415" s="40" t="s">
        <v>206</v>
      </c>
      <c r="D415" s="41">
        <v>1568</v>
      </c>
    </row>
    <row r="416" spans="1:4" ht="12.75">
      <c r="A416" s="81"/>
      <c r="B416" s="81"/>
      <c r="C416" s="40" t="s">
        <v>138</v>
      </c>
      <c r="D416" s="41">
        <v>1120</v>
      </c>
    </row>
    <row r="417" spans="1:4" ht="12.75">
      <c r="A417" s="81"/>
      <c r="B417" s="81"/>
      <c r="C417" s="40" t="s">
        <v>208</v>
      </c>
      <c r="D417" s="41">
        <v>672</v>
      </c>
    </row>
    <row r="418" spans="1:4" ht="12.75">
      <c r="A418" s="81"/>
      <c r="B418" s="81"/>
      <c r="C418" s="40" t="s">
        <v>209</v>
      </c>
      <c r="D418" s="41">
        <v>896</v>
      </c>
    </row>
    <row r="419" spans="1:4" ht="12.75">
      <c r="A419" s="81"/>
      <c r="B419" s="81"/>
      <c r="C419" s="40" t="s">
        <v>144</v>
      </c>
      <c r="D419" s="41">
        <v>1344</v>
      </c>
    </row>
    <row r="420" spans="1:4" ht="12.75">
      <c r="A420" s="81"/>
      <c r="B420" s="81"/>
      <c r="C420" s="55" t="s">
        <v>145</v>
      </c>
      <c r="D420" s="39">
        <v>2240</v>
      </c>
    </row>
    <row r="421" spans="1:4" ht="12.75">
      <c r="A421" s="81"/>
      <c r="B421" s="81"/>
      <c r="C421" s="40" t="s">
        <v>141</v>
      </c>
      <c r="D421" s="41">
        <v>1568</v>
      </c>
    </row>
    <row r="422" spans="1:4" ht="12.75">
      <c r="A422" s="81"/>
      <c r="B422" s="81"/>
      <c r="C422" s="40" t="s">
        <v>140</v>
      </c>
      <c r="D422" s="41">
        <v>1792</v>
      </c>
    </row>
    <row r="423" spans="1:4" ht="12.75">
      <c r="A423" s="81"/>
      <c r="B423" s="81"/>
      <c r="C423" s="40" t="s">
        <v>147</v>
      </c>
      <c r="D423" s="41">
        <v>1344</v>
      </c>
    </row>
    <row r="424" spans="1:4" ht="12.75">
      <c r="A424" s="81"/>
      <c r="B424" s="81"/>
      <c r="C424" s="40" t="s">
        <v>150</v>
      </c>
      <c r="D424" s="41">
        <v>672</v>
      </c>
    </row>
    <row r="425" spans="1:4" ht="12.75">
      <c r="A425" s="81"/>
      <c r="B425" s="81"/>
      <c r="C425" s="40" t="s">
        <v>148</v>
      </c>
      <c r="D425" s="41">
        <v>672</v>
      </c>
    </row>
    <row r="426" spans="1:4" ht="12.75">
      <c r="A426" s="81"/>
      <c r="B426" s="81"/>
      <c r="C426" s="40" t="s">
        <v>149</v>
      </c>
      <c r="D426" s="41">
        <v>896</v>
      </c>
    </row>
    <row r="427" spans="1:4" ht="12.75">
      <c r="A427" s="81"/>
      <c r="B427" s="81"/>
      <c r="C427" s="40" t="s">
        <v>202</v>
      </c>
      <c r="D427" s="41">
        <v>1344</v>
      </c>
    </row>
    <row r="428" spans="1:4" ht="12.75">
      <c r="A428" s="81"/>
      <c r="B428" s="81"/>
      <c r="C428" s="40" t="s">
        <v>191</v>
      </c>
      <c r="D428" s="41">
        <v>448</v>
      </c>
    </row>
    <row r="429" spans="1:4" ht="13.5" customHeight="1">
      <c r="A429" s="81"/>
      <c r="B429" s="88"/>
      <c r="C429" s="33" t="s">
        <v>213</v>
      </c>
      <c r="D429" s="45">
        <v>1511430</v>
      </c>
    </row>
    <row r="430" spans="1:4" ht="12.75">
      <c r="A430" s="81"/>
      <c r="B430" s="92">
        <v>85417</v>
      </c>
      <c r="C430" s="55" t="s">
        <v>135</v>
      </c>
      <c r="D430" s="39">
        <f>D432</f>
        <v>389279</v>
      </c>
    </row>
    <row r="431" spans="1:4" ht="12.75">
      <c r="A431" s="81"/>
      <c r="B431" s="81"/>
      <c r="C431" s="40" t="s">
        <v>2</v>
      </c>
      <c r="D431" s="41"/>
    </row>
    <row r="432" spans="1:4" ht="12.75">
      <c r="A432" s="81"/>
      <c r="B432" s="81"/>
      <c r="C432" s="40" t="s">
        <v>5</v>
      </c>
      <c r="D432" s="41">
        <f>SUM(D433:D435)</f>
        <v>389279</v>
      </c>
    </row>
    <row r="433" spans="1:4" ht="12.75" customHeight="1">
      <c r="A433" s="81"/>
      <c r="B433" s="81"/>
      <c r="C433" s="42" t="s">
        <v>4</v>
      </c>
      <c r="D433" s="41">
        <f>D438+D441</f>
        <v>265000</v>
      </c>
    </row>
    <row r="434" spans="1:4" ht="12.75">
      <c r="A434" s="81"/>
      <c r="B434" s="81"/>
      <c r="C434" s="47" t="s">
        <v>6</v>
      </c>
      <c r="D434" s="41">
        <f>D439+D442</f>
        <v>11969</v>
      </c>
    </row>
    <row r="435" spans="1:4" ht="12.75">
      <c r="A435" s="81"/>
      <c r="B435" s="81"/>
      <c r="C435" s="47" t="s">
        <v>7</v>
      </c>
      <c r="D435" s="41">
        <f>D443</f>
        <v>112310</v>
      </c>
    </row>
    <row r="436" spans="1:4" ht="12.75" customHeight="1">
      <c r="A436" s="81"/>
      <c r="B436" s="81"/>
      <c r="C436" s="125" t="s">
        <v>10</v>
      </c>
      <c r="D436" s="123"/>
    </row>
    <row r="437" spans="1:4" ht="12.75" customHeight="1">
      <c r="A437" s="81"/>
      <c r="B437" s="81"/>
      <c r="C437" s="83" t="s">
        <v>167</v>
      </c>
      <c r="D437" s="39">
        <f>SUM(D438:D439)</f>
        <v>123591</v>
      </c>
    </row>
    <row r="438" spans="1:4" ht="12.75" customHeight="1">
      <c r="A438" s="81"/>
      <c r="B438" s="81"/>
      <c r="C438" s="42" t="s">
        <v>4</v>
      </c>
      <c r="D438" s="41">
        <f>117600+917</f>
        <v>118517</v>
      </c>
    </row>
    <row r="439" spans="1:4" ht="12.75" customHeight="1">
      <c r="A439" s="88"/>
      <c r="B439" s="88"/>
      <c r="C439" s="44" t="s">
        <v>6</v>
      </c>
      <c r="D439" s="45">
        <v>5074</v>
      </c>
    </row>
    <row r="440" spans="1:4" ht="12.75" customHeight="1">
      <c r="A440" s="81"/>
      <c r="B440" s="81"/>
      <c r="C440" s="83" t="s">
        <v>168</v>
      </c>
      <c r="D440" s="39">
        <f>SUM(D441:D442)</f>
        <v>153378</v>
      </c>
    </row>
    <row r="441" spans="1:4" ht="12.75" customHeight="1">
      <c r="A441" s="81"/>
      <c r="B441" s="81"/>
      <c r="C441" s="42" t="s">
        <v>4</v>
      </c>
      <c r="D441" s="41">
        <f>145095+1388</f>
        <v>146483</v>
      </c>
    </row>
    <row r="442" spans="1:4" ht="12.75" customHeight="1">
      <c r="A442" s="81"/>
      <c r="B442" s="81"/>
      <c r="C442" s="44" t="s">
        <v>6</v>
      </c>
      <c r="D442" s="45">
        <v>6895</v>
      </c>
    </row>
    <row r="443" spans="1:4" ht="12.75" customHeight="1">
      <c r="A443" s="81"/>
      <c r="B443" s="81"/>
      <c r="C443" s="83" t="s">
        <v>166</v>
      </c>
      <c r="D443" s="39">
        <v>112310</v>
      </c>
    </row>
    <row r="444" spans="1:4" ht="12.75" customHeight="1">
      <c r="A444" s="81"/>
      <c r="B444" s="88"/>
      <c r="C444" s="91" t="s">
        <v>196</v>
      </c>
      <c r="D444" s="45"/>
    </row>
    <row r="445" spans="1:4" ht="12.75" customHeight="1">
      <c r="A445" s="81"/>
      <c r="B445" s="92">
        <v>85419</v>
      </c>
      <c r="C445" s="111" t="s">
        <v>187</v>
      </c>
      <c r="D445" s="39">
        <f>SUM(D447:D448)</f>
        <v>1027004</v>
      </c>
    </row>
    <row r="446" spans="1:4" ht="12.75" customHeight="1">
      <c r="A446" s="81"/>
      <c r="B446" s="81"/>
      <c r="C446" s="47" t="s">
        <v>14</v>
      </c>
      <c r="D446" s="41"/>
    </row>
    <row r="447" spans="1:4" ht="12.75" customHeight="1">
      <c r="A447" s="81"/>
      <c r="B447" s="81"/>
      <c r="C447" s="47" t="s">
        <v>189</v>
      </c>
      <c r="D447" s="41">
        <v>724944</v>
      </c>
    </row>
    <row r="448" spans="1:4" ht="12.75" customHeight="1">
      <c r="A448" s="81"/>
      <c r="B448" s="88"/>
      <c r="C448" s="44" t="s">
        <v>188</v>
      </c>
      <c r="D448" s="45">
        <v>302060</v>
      </c>
    </row>
    <row r="449" spans="1:4" ht="12.75" customHeight="1">
      <c r="A449" s="81"/>
      <c r="B449" s="92">
        <v>85446</v>
      </c>
      <c r="C449" s="69" t="s">
        <v>130</v>
      </c>
      <c r="D449" s="39">
        <v>20318</v>
      </c>
    </row>
    <row r="450" spans="1:4" ht="12.75" customHeight="1">
      <c r="A450" s="81"/>
      <c r="B450" s="114"/>
      <c r="C450" s="115" t="s">
        <v>111</v>
      </c>
      <c r="D450" s="45"/>
    </row>
    <row r="451" spans="1:4" ht="12.75">
      <c r="A451" s="81"/>
      <c r="B451" s="92">
        <v>85495</v>
      </c>
      <c r="C451" s="67" t="s">
        <v>26</v>
      </c>
      <c r="D451" s="39">
        <f>SUM(D454:D454)</f>
        <v>20000</v>
      </c>
    </row>
    <row r="452" spans="1:4" ht="12.75">
      <c r="A452" s="81"/>
      <c r="B452" s="81"/>
      <c r="C452" s="60" t="s">
        <v>2</v>
      </c>
      <c r="D452" s="41"/>
    </row>
    <row r="453" spans="1:4" ht="12.75">
      <c r="A453" s="81"/>
      <c r="B453" s="81"/>
      <c r="C453" s="40" t="s">
        <v>5</v>
      </c>
      <c r="D453" s="41"/>
    </row>
    <row r="454" spans="1:4" ht="12.75">
      <c r="A454" s="81"/>
      <c r="B454" s="81"/>
      <c r="C454" s="42" t="s">
        <v>195</v>
      </c>
      <c r="D454" s="41">
        <v>20000</v>
      </c>
    </row>
    <row r="455" spans="1:4" ht="24.75" customHeight="1">
      <c r="A455" s="23" t="s">
        <v>175</v>
      </c>
      <c r="B455" s="23"/>
      <c r="C455" s="54" t="s">
        <v>176</v>
      </c>
      <c r="D455" s="38">
        <f>D456</f>
        <v>19550</v>
      </c>
    </row>
    <row r="456" spans="1:4" ht="12.75">
      <c r="A456" s="81"/>
      <c r="B456" s="82">
        <v>90095</v>
      </c>
      <c r="C456" s="69" t="s">
        <v>26</v>
      </c>
      <c r="D456" s="39">
        <f>D458</f>
        <v>19550</v>
      </c>
    </row>
    <row r="457" spans="1:4" ht="12.75">
      <c r="A457" s="81"/>
      <c r="B457" s="81"/>
      <c r="C457" s="60" t="s">
        <v>2</v>
      </c>
      <c r="D457" s="41"/>
    </row>
    <row r="458" spans="1:4" ht="12.75">
      <c r="A458" s="81"/>
      <c r="B458" s="81"/>
      <c r="C458" s="40" t="s">
        <v>5</v>
      </c>
      <c r="D458" s="41">
        <f>SUM(D459:D460)</f>
        <v>19550</v>
      </c>
    </row>
    <row r="459" spans="1:4" ht="12.75">
      <c r="A459" s="81"/>
      <c r="B459" s="81"/>
      <c r="C459" s="42" t="s">
        <v>195</v>
      </c>
      <c r="D459" s="41">
        <v>5000</v>
      </c>
    </row>
    <row r="460" spans="1:4" ht="12.75">
      <c r="A460" s="88"/>
      <c r="B460" s="88"/>
      <c r="C460" s="61" t="s">
        <v>6</v>
      </c>
      <c r="D460" s="45">
        <f>11550+3000</f>
        <v>14550</v>
      </c>
    </row>
    <row r="461" spans="1:4" s="5" customFormat="1" ht="18" customHeight="1">
      <c r="A461" s="23" t="s">
        <v>86</v>
      </c>
      <c r="B461" s="23"/>
      <c r="C461" s="54" t="s">
        <v>87</v>
      </c>
      <c r="D461" s="38">
        <f>D462+D464+D467</f>
        <v>1066300</v>
      </c>
    </row>
    <row r="462" spans="1:4" ht="12.75">
      <c r="A462" s="26"/>
      <c r="B462" s="27" t="s">
        <v>88</v>
      </c>
      <c r="C462" s="67" t="s">
        <v>89</v>
      </c>
      <c r="D462" s="39">
        <v>109000</v>
      </c>
    </row>
    <row r="463" spans="1:4" ht="12.75" customHeight="1">
      <c r="A463" s="26"/>
      <c r="B463" s="63"/>
      <c r="C463" s="33" t="s">
        <v>114</v>
      </c>
      <c r="D463" s="45"/>
    </row>
    <row r="464" spans="1:4" ht="12.75">
      <c r="A464" s="26"/>
      <c r="B464" s="35" t="s">
        <v>90</v>
      </c>
      <c r="C464" s="55" t="s">
        <v>91</v>
      </c>
      <c r="D464" s="39">
        <f>D466</f>
        <v>850000</v>
      </c>
    </row>
    <row r="465" spans="1:4" ht="12.75">
      <c r="A465" s="26"/>
      <c r="B465" s="26"/>
      <c r="C465" s="40" t="s">
        <v>2</v>
      </c>
      <c r="D465" s="41"/>
    </row>
    <row r="466" spans="1:4" ht="12.75">
      <c r="A466" s="26"/>
      <c r="B466" s="43"/>
      <c r="C466" s="33" t="s">
        <v>113</v>
      </c>
      <c r="D466" s="45">
        <v>850000</v>
      </c>
    </row>
    <row r="467" spans="1:4" ht="12.75">
      <c r="A467" s="26"/>
      <c r="B467" s="35" t="s">
        <v>92</v>
      </c>
      <c r="C467" s="55" t="s">
        <v>26</v>
      </c>
      <c r="D467" s="39">
        <f>D470+D471</f>
        <v>107300</v>
      </c>
    </row>
    <row r="468" spans="1:4" ht="12.75">
      <c r="A468" s="26"/>
      <c r="B468" s="26"/>
      <c r="C468" s="40" t="s">
        <v>2</v>
      </c>
      <c r="D468" s="41"/>
    </row>
    <row r="469" spans="1:4" ht="12.75">
      <c r="A469" s="26"/>
      <c r="B469" s="26"/>
      <c r="C469" s="40" t="s">
        <v>5</v>
      </c>
      <c r="D469" s="41"/>
    </row>
    <row r="470" spans="1:4" ht="13.5" customHeight="1">
      <c r="A470" s="26"/>
      <c r="B470" s="26"/>
      <c r="C470" s="106" t="s">
        <v>217</v>
      </c>
      <c r="D470" s="41">
        <f>61300+13000</f>
        <v>74300</v>
      </c>
    </row>
    <row r="471" spans="1:4" ht="12.75">
      <c r="A471" s="43"/>
      <c r="B471" s="43"/>
      <c r="C471" s="61" t="s">
        <v>6</v>
      </c>
      <c r="D471" s="45">
        <f>18000+15000</f>
        <v>33000</v>
      </c>
    </row>
    <row r="472" spans="1:4" s="5" customFormat="1" ht="17.25" customHeight="1">
      <c r="A472" s="23" t="s">
        <v>93</v>
      </c>
      <c r="B472" s="23"/>
      <c r="C472" s="99" t="s">
        <v>94</v>
      </c>
      <c r="D472" s="38">
        <f>D473</f>
        <v>103000</v>
      </c>
    </row>
    <row r="473" spans="1:4" ht="12.75" customHeight="1">
      <c r="A473" s="26"/>
      <c r="B473" s="27" t="s">
        <v>95</v>
      </c>
      <c r="C473" s="55" t="s">
        <v>96</v>
      </c>
      <c r="D473" s="39">
        <f>D475</f>
        <v>103000</v>
      </c>
    </row>
    <row r="474" spans="1:4" ht="12.75">
      <c r="A474" s="26"/>
      <c r="B474" s="26"/>
      <c r="C474" s="40" t="s">
        <v>2</v>
      </c>
      <c r="D474" s="41"/>
    </row>
    <row r="475" spans="1:4" ht="12.75">
      <c r="A475" s="26"/>
      <c r="B475" s="26"/>
      <c r="C475" s="40" t="s">
        <v>5</v>
      </c>
      <c r="D475" s="41">
        <f>D476+D477</f>
        <v>103000</v>
      </c>
    </row>
    <row r="476" spans="1:4" ht="12.75">
      <c r="A476" s="26"/>
      <c r="B476" s="26"/>
      <c r="C476" s="47" t="s">
        <v>7</v>
      </c>
      <c r="D476" s="41">
        <v>90000</v>
      </c>
    </row>
    <row r="477" spans="1:4" ht="12.75">
      <c r="A477" s="26"/>
      <c r="B477" s="26"/>
      <c r="C477" s="70" t="s">
        <v>6</v>
      </c>
      <c r="D477" s="56">
        <v>13000</v>
      </c>
    </row>
    <row r="478" spans="1:7" s="7" customFormat="1" ht="24.75" customHeight="1">
      <c r="A478" s="138" t="s">
        <v>97</v>
      </c>
      <c r="B478" s="138"/>
      <c r="C478" s="138"/>
      <c r="D478" s="120">
        <f>D10+D15+D31+D41+D44+D58+D79+D95+D98+D104+D227+D250+D339+D357+D455+D461+D472</f>
        <v>115253316</v>
      </c>
      <c r="E478" s="10"/>
      <c r="F478" s="3"/>
      <c r="G478" s="3"/>
    </row>
    <row r="479" spans="1:4" ht="12.75">
      <c r="A479" s="11"/>
      <c r="B479" s="11"/>
      <c r="C479" s="12"/>
      <c r="D479" s="116"/>
    </row>
    <row r="480" spans="1:6" ht="12.75">
      <c r="A480" s="11"/>
      <c r="B480" s="117"/>
      <c r="C480" s="117"/>
      <c r="D480" s="117"/>
      <c r="E480" s="136"/>
      <c r="F480" s="136"/>
    </row>
    <row r="481" spans="1:6" ht="12.75">
      <c r="A481" s="118"/>
      <c r="B481" s="118"/>
      <c r="C481" s="118"/>
      <c r="D481" s="117"/>
      <c r="E481" s="136"/>
      <c r="F481" s="136"/>
    </row>
    <row r="482" spans="1:6" ht="12.75">
      <c r="A482" s="118"/>
      <c r="B482" s="118"/>
      <c r="C482" s="118"/>
      <c r="D482" s="117"/>
      <c r="E482" s="136"/>
      <c r="F482" s="136"/>
    </row>
    <row r="483" spans="1:6" ht="12.75">
      <c r="A483" s="118"/>
      <c r="B483" s="118"/>
      <c r="C483" s="118"/>
      <c r="D483" s="117"/>
      <c r="E483" s="136"/>
      <c r="F483" s="136"/>
    </row>
    <row r="484" spans="1:6" ht="12.75">
      <c r="A484" s="118"/>
      <c r="B484" s="118"/>
      <c r="C484" s="118"/>
      <c r="D484" s="117"/>
      <c r="E484" s="136"/>
      <c r="F484" s="136"/>
    </row>
    <row r="485" spans="1:4" ht="6" customHeight="1">
      <c r="A485" s="118"/>
      <c r="B485" s="118"/>
      <c r="C485" s="118"/>
      <c r="D485" s="117"/>
    </row>
    <row r="486" spans="1:4" ht="12.75">
      <c r="A486" s="11"/>
      <c r="B486" s="11"/>
      <c r="C486" s="12" t="s">
        <v>126</v>
      </c>
      <c r="D486" s="119"/>
    </row>
    <row r="487" spans="1:4" ht="12.75">
      <c r="A487" s="11"/>
      <c r="B487" s="11"/>
      <c r="C487" s="12" t="s">
        <v>122</v>
      </c>
      <c r="D487" s="119"/>
    </row>
    <row r="488" spans="1:4" ht="12.75">
      <c r="A488" s="11"/>
      <c r="B488" s="11"/>
      <c r="C488" s="12" t="s">
        <v>123</v>
      </c>
      <c r="D488" s="119"/>
    </row>
    <row r="489" spans="1:4" ht="12.75">
      <c r="A489" s="11"/>
      <c r="B489" s="11"/>
      <c r="C489" s="12" t="s">
        <v>124</v>
      </c>
      <c r="D489" s="119"/>
    </row>
    <row r="490" spans="1:4" ht="12.75">
      <c r="A490" s="11"/>
      <c r="B490" s="11"/>
      <c r="C490" s="12" t="s">
        <v>127</v>
      </c>
      <c r="D490" s="119"/>
    </row>
    <row r="491" spans="1:4" ht="12.75">
      <c r="A491" s="11"/>
      <c r="B491" s="11"/>
      <c r="C491" s="12" t="s">
        <v>125</v>
      </c>
      <c r="D491" s="119"/>
    </row>
    <row r="492" spans="1:4" ht="6" customHeight="1">
      <c r="A492" s="11"/>
      <c r="B492" s="11"/>
      <c r="C492" s="12"/>
      <c r="D492" s="13"/>
    </row>
    <row r="493" spans="1:4" ht="12.75">
      <c r="A493" s="11"/>
      <c r="B493" s="11"/>
      <c r="C493" s="12"/>
      <c r="D493" s="119"/>
    </row>
    <row r="494" spans="1:4" ht="12.75">
      <c r="A494" s="11"/>
      <c r="B494" s="11"/>
      <c r="C494" s="12"/>
      <c r="D494" s="13"/>
    </row>
    <row r="495" spans="1:4" ht="12.75">
      <c r="A495" s="11"/>
      <c r="B495" s="11"/>
      <c r="C495" s="12"/>
      <c r="D495" s="13"/>
    </row>
  </sheetData>
  <mergeCells count="11">
    <mergeCell ref="A478:C478"/>
    <mergeCell ref="E484:F484"/>
    <mergeCell ref="E480:F480"/>
    <mergeCell ref="E481:F481"/>
    <mergeCell ref="E482:F482"/>
    <mergeCell ref="E483:F483"/>
    <mergeCell ref="C6:C8"/>
    <mergeCell ref="A4:D4"/>
    <mergeCell ref="C1:D1"/>
    <mergeCell ref="C2:D2"/>
    <mergeCell ref="A3:D3"/>
  </mergeCells>
  <printOptions horizontalCentered="1"/>
  <pageMargins left="0.3937007874015748" right="0.3937007874015748" top="0.3937007874015748" bottom="0.31496062992125984" header="0.35433070866141736" footer="0.3937007874015748"/>
  <pageSetup horizontalDpi="300" verticalDpi="300" orientation="portrait" paperSize="9" r:id="rId1"/>
  <rowBreaks count="8" manualBreakCount="8">
    <brk id="57" max="3" man="1"/>
    <brk id="111" max="3" man="1"/>
    <brk id="165" max="3" man="1"/>
    <brk id="221" max="3" man="1"/>
    <brk id="274" max="3" man="1"/>
    <brk id="327" max="3" man="1"/>
    <brk id="383" max="3" man="1"/>
    <brk id="4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Aneta</cp:lastModifiedBy>
  <cp:lastPrinted>2005-12-30T10:43:50Z</cp:lastPrinted>
  <dcterms:created xsi:type="dcterms:W3CDTF">2000-10-31T08:46:33Z</dcterms:created>
  <dcterms:modified xsi:type="dcterms:W3CDTF">2006-01-02T08:55:12Z</dcterms:modified>
  <cp:category/>
  <cp:version/>
  <cp:contentType/>
  <cp:contentStatus/>
</cp:coreProperties>
</file>