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  <sheet name="Zestawienie" sheetId="2" r:id="rId2"/>
    <sheet name="Wykres1" sheetId="3" r:id="rId3"/>
  </sheets>
  <definedNames>
    <definedName name="_xlnm.Print_Area" localSheetId="0">'dochody'!$A$1:$C$140</definedName>
    <definedName name="_xlnm.Print_Area" localSheetId="1">'Zestawienie'!$A$1:$D$39</definedName>
    <definedName name="_xlnm.Print_Titles" localSheetId="0">'dochody'!$7:$8</definedName>
  </definedNames>
  <calcPr fullCalcOnLoad="1"/>
</workbook>
</file>

<file path=xl/sharedStrings.xml><?xml version="1.0" encoding="utf-8"?>
<sst xmlns="http://schemas.openxmlformats.org/spreadsheetml/2006/main" count="180" uniqueCount="156">
  <si>
    <t>Dział</t>
  </si>
  <si>
    <t>Treść</t>
  </si>
  <si>
    <t>010</t>
  </si>
  <si>
    <t>ROLNICTWO I ŁOWIECTWO</t>
  </si>
  <si>
    <t>600</t>
  </si>
  <si>
    <t>TRANSPORT I ŁĄCZNOŚĆ</t>
  </si>
  <si>
    <t>GOSPODARKA MIESZKANIOWA</t>
  </si>
  <si>
    <t>Prace geodezyjno-urządzeniowe na potrzeby rolnictwa</t>
  </si>
  <si>
    <t>020</t>
  </si>
  <si>
    <t>LEŚNICTWO</t>
  </si>
  <si>
    <t>wpływy z odsetek na rachunkach bankowych (dot. PZDP)</t>
  </si>
  <si>
    <t>dochody z najmu i dzierżawy</t>
  </si>
  <si>
    <t>wpływy ze sprzedaży mienia</t>
  </si>
  <si>
    <t>DOCHODY WŁASNE, w tym:</t>
  </si>
  <si>
    <t>DOTACJE NA REALIZACJĘ ZADAŃ Z ZAKRESU ADM. RZĄDOWEJ, w tym:</t>
  </si>
  <si>
    <t>DOTACJE NA REALIZACJĘ ZADAŃ Z ZAKRESU ADM. RZĄDOWEJ</t>
  </si>
  <si>
    <t>710</t>
  </si>
  <si>
    <t>DZIAŁALNOŚĆ USŁUGOWA</t>
  </si>
  <si>
    <t>wpływy z odsetek na rachunkach bankowych (dot. P.Inspektorat Nadzoru Budowlanego)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</si>
  <si>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</si>
  <si>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</si>
  <si>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</si>
  <si>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</si>
  <si>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</si>
  <si>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</si>
  <si>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wpływy z opłaty komunikacyjnej</t>
  </si>
  <si>
    <t>wpływy z odsetek na rachunkach bankowych (dot. Starostwo Powiatowe)</t>
  </si>
  <si>
    <t>Urzędy wojewódzkie</t>
  </si>
  <si>
    <t>Komisje poborowe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</si>
  <si>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</si>
  <si>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</si>
  <si>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</si>
  <si>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</si>
  <si>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758</t>
  </si>
  <si>
    <t>RÓŻNE ROZLICZENIA</t>
  </si>
  <si>
    <t>część oświatowa</t>
  </si>
  <si>
    <t>część wyrównawcza</t>
  </si>
  <si>
    <t>Udział w podatku dochodowym od osób fizycznych</t>
  </si>
  <si>
    <t>SUBWENCJA OGÓLNA, w tym:</t>
  </si>
  <si>
    <t>wpływy z odsetek na rachunkach bankowych i lokat (dot. rachunku podstawowego budżetu powiatu)</t>
  </si>
  <si>
    <t>OŚWIATA I WYCHOWANIE</t>
  </si>
  <si>
    <t xml:space="preserve">dochody z najmu i dzierżawy </t>
  </si>
  <si>
    <t>w tym wg jednostek odpowiedzialnych za wykonanie:</t>
  </si>
  <si>
    <t>L.O. im. A. Osuchowskiego</t>
  </si>
  <si>
    <t>L.O. Wisła</t>
  </si>
  <si>
    <t>ZSO im M.Kopernika</t>
  </si>
  <si>
    <t>ZSO Skoczów</t>
  </si>
  <si>
    <t>ZSB Cieszyn</t>
  </si>
  <si>
    <t>ZSZ Skoczów</t>
  </si>
  <si>
    <t>ZSGH Wisła</t>
  </si>
  <si>
    <t>ZSEG Cieszyn</t>
  </si>
  <si>
    <t>ZSRCKU Międzyświeć</t>
  </si>
  <si>
    <t>CKP Bażanowice</t>
  </si>
  <si>
    <t>wpływy z odsetek na rachunkach bankowych (dot. wszystkich jednostek oświatowych dz. 801)</t>
  </si>
  <si>
    <t>OCHRONA ZDROWIA</t>
  </si>
  <si>
    <t>Składki na ubezpieczenia zdrowotne oraz świadczenia dla osób nie objętych obowiązkiem ubezpieczenia zdrowotnego</t>
  </si>
  <si>
    <t>w tym wg jednostek</t>
  </si>
  <si>
    <t>odpowiedzialnych za wykonanie</t>
  </si>
  <si>
    <t>-DD Cieszyn</t>
  </si>
  <si>
    <t>-DD Kończyce Wielkie</t>
  </si>
  <si>
    <t>-DPS Pogórze</t>
  </si>
  <si>
    <t>-DPS Skoczów</t>
  </si>
  <si>
    <t xml:space="preserve">w tym wg jednostek </t>
  </si>
  <si>
    <t>-DPS Cieszyn</t>
  </si>
  <si>
    <t>-DPS Drogomyśl</t>
  </si>
  <si>
    <t>wpływy z odsetek na rachunkach</t>
  </si>
  <si>
    <t>bankowych (dot. wszystkich jednostek opieki społecznej)</t>
  </si>
  <si>
    <t>DOTACJE NA REALIZACJĘ ZADAŃ WŁASNYCH, w tym:</t>
  </si>
  <si>
    <t>Placówki opiekuńczo-wychowawcze</t>
  </si>
  <si>
    <t>Domy pomocy społecznej</t>
  </si>
  <si>
    <t>EDUKACYJNA OPIEKA WYCHOWAWCZA</t>
  </si>
  <si>
    <t>SOSW</t>
  </si>
  <si>
    <t>ZSRCKU Międzyświeć (internat)</t>
  </si>
  <si>
    <t>ZSGH Wisła (internat)</t>
  </si>
  <si>
    <t>PPP Cieszyn</t>
  </si>
  <si>
    <t>SSM Cieszyn</t>
  </si>
  <si>
    <t>SSM Dobka</t>
  </si>
  <si>
    <t>SSM Istebna</t>
  </si>
  <si>
    <t>wpływy z odsetek na rachunkach bankowych (dot. w/w jedn.)</t>
  </si>
  <si>
    <t>OGÓŁEM DOCHODY</t>
  </si>
  <si>
    <t>REALIZACJA DOCHODÓW BUDŻETU POWIATU</t>
  </si>
  <si>
    <t>WG WAŻNIEJSZYCH ŹRÓDEŁ</t>
  </si>
  <si>
    <t>Wyszczególnienie</t>
  </si>
  <si>
    <t>Wskaźnik 4:3%</t>
  </si>
  <si>
    <t>Dochody własne:</t>
  </si>
  <si>
    <t>- dochody z majątku powiatu</t>
  </si>
  <si>
    <t>w tym:</t>
  </si>
  <si>
    <t>- dochody z czynszów dzierżawnych i najmu z wyłączeniem oświaty</t>
  </si>
  <si>
    <t>- dochody z czynszów dzierżawnych i najmu realizowane przez jednostki oświatowe</t>
  </si>
  <si>
    <t>- dochody z opłat komunikacyjnych</t>
  </si>
  <si>
    <t>- dochody ze sprzedaży mienia</t>
  </si>
  <si>
    <t>- odsetki od środków finansowych</t>
  </si>
  <si>
    <t>- pozostałe</t>
  </si>
  <si>
    <t>Dotacje celowe:</t>
  </si>
  <si>
    <t>- na zadania z zakresu adm. rządowej</t>
  </si>
  <si>
    <t xml:space="preserve">  w tym:</t>
  </si>
  <si>
    <t xml:space="preserve">   inwestycje</t>
  </si>
  <si>
    <t>- na zadania własne</t>
  </si>
  <si>
    <t>Subwencja ogólna:</t>
  </si>
  <si>
    <t>- część oświatowa</t>
  </si>
  <si>
    <t>- część wyrównawcza</t>
  </si>
  <si>
    <t>RAZEM DOCHODY</t>
  </si>
  <si>
    <t xml:space="preserve">wg działów klasyfikacji budżetowej i ważniejszych źródeł  </t>
  </si>
  <si>
    <t>DOCHODY</t>
  </si>
  <si>
    <t>GOSPODARKA KOMUNALNA I OCHRONA ŚRODOWISKA</t>
  </si>
  <si>
    <t>DOCHODY WŁASNE</t>
  </si>
  <si>
    <t>odsetki od środków na rachunku PFOŚiGW</t>
  </si>
  <si>
    <t>zaświadczenia, zezwolenia na przewozy oraz licencje na transport</t>
  </si>
  <si>
    <t>Przewidywane wykonanie 2002</t>
  </si>
  <si>
    <t>Plan 2003</t>
  </si>
  <si>
    <t>DOTACJE NA PODSTAWIE POROZUMIEŃ Z J.S.T. (drogi wojewódzkie)</t>
  </si>
  <si>
    <t>Obrona cywilna</t>
  </si>
  <si>
    <t>Urzędy wojewódzkie (akcja kurierska)</t>
  </si>
  <si>
    <t>Zespoły d/s orzekania o stopniu niepełnosprawności</t>
  </si>
  <si>
    <t>-DPS Kończyce Małe</t>
  </si>
  <si>
    <t>Plan 2004</t>
  </si>
  <si>
    <t>z tytułu pomocy finansowej uzyskanej z programu SAPARD na dofinansowanie własnych zadań inwestycyjnych</t>
  </si>
  <si>
    <t>wpływy z odsetek na rachunkach bankowych (dot. PSP)</t>
  </si>
  <si>
    <t>Komendy powiatowe PSP</t>
  </si>
  <si>
    <t>ZSP Ustroń</t>
  </si>
  <si>
    <t>ZSP nr 1 Cieszyn</t>
  </si>
  <si>
    <t>ZSP nr 2 Cieszyn</t>
  </si>
  <si>
    <t xml:space="preserve">Zasiłki rodzinne, pielęgnacyjne i wychowawcze (PSP) </t>
  </si>
  <si>
    <t>pozostałe dochody własne</t>
  </si>
  <si>
    <t>ZSP nr 1 Cieszyn (internat)</t>
  </si>
  <si>
    <t>POZOSTAŁE ZADANIA Z ZAKRESU POLITYKI SPOŁECZNEJ</t>
  </si>
  <si>
    <t>POMOC SPOŁECZNA</t>
  </si>
  <si>
    <t xml:space="preserve">- DD Kończyce </t>
  </si>
  <si>
    <t>opłaty za materiały przetargowe</t>
  </si>
  <si>
    <t>dochody z usług dps-ów</t>
  </si>
  <si>
    <t>dochody z usług dd, w tym:</t>
  </si>
  <si>
    <t>Udział w podatku dochodowym od osób prawnych</t>
  </si>
  <si>
    <t>część równoważąca</t>
  </si>
  <si>
    <t>25%-wy udział w dochodach z gospodarowania mieniem Skarbu Państwa</t>
  </si>
  <si>
    <t>5%-owy udział od dochodów realizowanych przez PINB</t>
  </si>
  <si>
    <t>5%-owy udział od dochodów realizowanych przez PSP</t>
  </si>
  <si>
    <t>pomoc finansowa z gmin</t>
  </si>
  <si>
    <t>DOTACJE NA REALIZACJĘ ZADAŃ INWESTYCYJNYCH (dotacja z WFOŚiGW na termomodernizację ZSGH Wisła)</t>
  </si>
  <si>
    <t>wpływy z opłat za karty parkingowe</t>
  </si>
  <si>
    <t>- 25%-wy udział w doch. Sk. Państwa</t>
  </si>
  <si>
    <t>- część równoważąca</t>
  </si>
  <si>
    <t>- udział we wpływach z podatku dochodowego od osób prawnych</t>
  </si>
  <si>
    <t>- udział we wpływach z podatku dochodowego od osób fizycznych</t>
  </si>
  <si>
    <t>- wpływy z usług DPS-ów i DD</t>
  </si>
  <si>
    <t>- na realizację zadań inwestycyjnych (dotacja z WFOŚiGW)</t>
  </si>
  <si>
    <t>- 5%-wy udział od dochodów realizowanych przez PINB i PSP</t>
  </si>
  <si>
    <t>Pomoc finansowa, w tym:</t>
  </si>
  <si>
    <t>- z gmin</t>
  </si>
  <si>
    <t>- z programu SAPARD na zadania inwestycyjne</t>
  </si>
  <si>
    <t>DOTACJE NA REALIZACJĘ ZADAŃ WŁASNYCH</t>
  </si>
  <si>
    <t>KULTURA I OCHRONA DZIEDZICTWA NARODOWEGO</t>
  </si>
  <si>
    <t>DOTACJA NA POSTAWIE POROZUMIENIA Z GMINĄ SKOCZÓW</t>
  </si>
  <si>
    <t>DOTACJA Z FUNDUSZU DLA ŚLĄSKA "PROGRAM ŁAGODZENIA W REGIONIE ŚLĄSKIM SKUTKÓW RESTRUKTURYZACJI ZATRUDNIENIA W GÓRNICTWIE WĘGLA KAMIENNEGO"</t>
  </si>
  <si>
    <t>Przebudowa i remont kapitalny mostu na rzece Brennicy</t>
  </si>
  <si>
    <t>Nr XVI/ 148 / 04 z dnia 23 lutego 2004 r.</t>
  </si>
  <si>
    <t>Załącznik nr 1 do Uchwały Budżetowej Rady Powiatu Cieszyńskiego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</si>
</sst>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20">
    <font>
      <sz val="10"/>
      <name val="Arial CE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color indexed="9"/>
      <name val="Arial CE"/>
      <family val="2"/>
    </font>
    <font>
      <b/>
      <sz val="8.25"/>
      <name val="Arial CE"/>
      <family val="0"/>
    </font>
    <font>
      <sz val="8.5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0" fontId="5" fillId="0" borderId="1" xfId="19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0" fontId="4" fillId="0" borderId="4" xfId="19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indent="1"/>
    </xf>
    <xf numFmtId="3" fontId="4" fillId="0" borderId="5" xfId="0" applyNumberFormat="1" applyFont="1" applyBorder="1" applyAlignment="1">
      <alignment horizontal="right" vertical="center"/>
    </xf>
    <xf numFmtId="10" fontId="4" fillId="0" borderId="5" xfId="19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 indent="1"/>
    </xf>
    <xf numFmtId="10" fontId="4" fillId="0" borderId="3" xfId="19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0" fontId="4" fillId="0" borderId="7" xfId="19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0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10" fontId="4" fillId="0" borderId="9" xfId="19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 vertical="center"/>
    </xf>
    <xf numFmtId="10" fontId="5" fillId="0" borderId="7" xfId="19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0" fontId="4" fillId="0" borderId="2" xfId="19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1" fontId="4" fillId="0" borderId="9" xfId="19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49" fontId="12" fillId="0" borderId="2" xfId="0" applyNumberFormat="1" applyFont="1" applyBorder="1" applyAlignment="1">
      <alignment vertical="center" wrapText="1"/>
    </xf>
    <xf numFmtId="165" fontId="12" fillId="0" borderId="2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12" fillId="0" borderId="9" xfId="0" applyNumberFormat="1" applyFont="1" applyBorder="1" applyAlignment="1">
      <alignment vertical="center" wrapText="1"/>
    </xf>
    <xf numFmtId="165" fontId="12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 wrapText="1"/>
    </xf>
    <xf numFmtId="165" fontId="12" fillId="0" borderId="3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 wrapText="1"/>
    </xf>
    <xf numFmtId="165" fontId="12" fillId="0" borderId="6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2" fillId="0" borderId="0" xfId="19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/>
    </xf>
    <xf numFmtId="164" fontId="15" fillId="0" borderId="0" xfId="19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49" fontId="12" fillId="2" borderId="9" xfId="0" applyNumberFormat="1" applyFont="1" applyFill="1" applyBorder="1" applyAlignment="1">
      <alignment vertical="center" wrapText="1"/>
    </xf>
    <xf numFmtId="165" fontId="12" fillId="2" borderId="9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165" fontId="12" fillId="0" borderId="6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9" fontId="12" fillId="2" borderId="6" xfId="0" applyNumberFormat="1" applyFont="1" applyFill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164" fontId="18" fillId="0" borderId="0" xfId="19" applyNumberFormat="1" applyFont="1" applyBorder="1" applyAlignment="1">
      <alignment vertical="center"/>
    </xf>
    <xf numFmtId="165" fontId="12" fillId="0" borderId="8" xfId="0" applyNumberFormat="1" applyFont="1" applyFill="1" applyBorder="1" applyAlignment="1">
      <alignment horizontal="right" vertical="center" wrapText="1"/>
    </xf>
    <xf numFmtId="49" fontId="12" fillId="2" borderId="8" xfId="0" applyNumberFormat="1" applyFont="1" applyFill="1" applyBorder="1" applyAlignment="1">
      <alignment vertical="center" wrapText="1"/>
    </xf>
    <xf numFmtId="165" fontId="12" fillId="2" borderId="8" xfId="0" applyNumberFormat="1" applyFont="1" applyFill="1" applyBorder="1" applyAlignment="1">
      <alignment horizontal="right" vertical="center"/>
    </xf>
    <xf numFmtId="49" fontId="12" fillId="0" borderId="6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165" fontId="12" fillId="0" borderId="7" xfId="0" applyNumberFormat="1" applyFont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49" fontId="15" fillId="0" borderId="8" xfId="0" applyNumberFormat="1" applyFont="1" applyBorder="1" applyAlignment="1">
      <alignment vertical="center" wrapText="1"/>
    </xf>
    <xf numFmtId="165" fontId="15" fillId="0" borderId="8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12" fillId="0" borderId="8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left" vertical="center" wrapText="1"/>
    </xf>
    <xf numFmtId="10" fontId="4" fillId="0" borderId="4" xfId="19" applyNumberFormat="1" applyFont="1" applyBorder="1" applyAlignment="1">
      <alignment horizontal="right" vertical="center"/>
    </xf>
    <xf numFmtId="41" fontId="4" fillId="0" borderId="8" xfId="19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 wrapText="1"/>
    </xf>
    <xf numFmtId="10" fontId="4" fillId="0" borderId="6" xfId="19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 wrapText="1"/>
    </xf>
    <xf numFmtId="41" fontId="4" fillId="0" borderId="6" xfId="19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9" fillId="2" borderId="1" xfId="0" applyNumberFormat="1" applyFont="1" applyFill="1" applyBorder="1" applyAlignment="1">
      <alignment vertical="center" wrapText="1"/>
    </xf>
    <xf numFmtId="165" fontId="19" fillId="0" borderId="1" xfId="0" applyNumberFormat="1" applyFont="1" applyBorder="1" applyAlignment="1">
      <alignment horizontal="right" vertical="center"/>
    </xf>
    <xf numFmtId="165" fontId="13" fillId="0" borderId="6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right" vertical="center" wrapText="1"/>
    </xf>
    <xf numFmtId="165" fontId="13" fillId="0" borderId="9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0" fontId="4" fillId="0" borderId="2" xfId="19" applyNumberFormat="1" applyFont="1" applyBorder="1" applyAlignment="1">
      <alignment horizontal="right" vertical="center"/>
    </xf>
    <xf numFmtId="10" fontId="4" fillId="0" borderId="3" xfId="19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Struktura dochodów 2002r.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3075"/>
          <c:w val="0.73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(Zestawienie!$A$6,Zestawienie!$A$26,Zestawienie!$A$34)</c:f>
              <c:strCache>
                <c:ptCount val="3"/>
                <c:pt idx="0">
                  <c:v>Dochody własne:</c:v>
                </c:pt>
                <c:pt idx="1">
                  <c:v>Dotacje celowe:</c:v>
                </c:pt>
                <c:pt idx="2">
                  <c:v>Subwencja ogólna:</c:v>
                </c:pt>
              </c:strCache>
            </c:strRef>
          </c:cat>
          <c:val>
            <c:numRef>
              <c:f>(Zestawienie!$C$6,Zestawienie!$C$26,Zestawienie!$C$34)</c:f>
              <c:numCache>
                <c:ptCount val="3"/>
                <c:pt idx="0">
                  <c:v>21591561</c:v>
                </c:pt>
                <c:pt idx="1">
                  <c:v>21579184</c:v>
                </c:pt>
                <c:pt idx="2">
                  <c:v>34634924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9.50390625" style="46" customWidth="1"/>
    <col min="2" max="2" width="61.00390625" style="48" customWidth="1"/>
    <col min="3" max="3" width="21.00390625" style="46" customWidth="1"/>
    <col min="4" max="4" width="16.625" style="46" customWidth="1"/>
    <col min="5" max="16384" width="9.125" style="46" customWidth="1"/>
  </cols>
  <sheetData>
    <row r="1" spans="2:3" ht="14.25" customHeight="1">
      <c r="B1" s="178" t="s">
        <v>155</v>
      </c>
      <c r="C1" s="178"/>
    </row>
    <row r="2" spans="2:3" ht="12" customHeight="1">
      <c r="B2" s="178" t="s">
        <v>154</v>
      </c>
      <c r="C2" s="178"/>
    </row>
    <row r="3" spans="2:3" ht="7.5" customHeight="1">
      <c r="B3" s="179"/>
      <c r="C3" s="179"/>
    </row>
    <row r="4" spans="1:4" ht="20.25">
      <c r="A4" s="169" t="s">
        <v>103</v>
      </c>
      <c r="B4" s="169"/>
      <c r="C4" s="169"/>
      <c r="D4" s="45"/>
    </row>
    <row r="5" spans="1:4" ht="18">
      <c r="A5" s="170" t="s">
        <v>102</v>
      </c>
      <c r="B5" s="170"/>
      <c r="C5" s="170"/>
      <c r="D5" s="45"/>
    </row>
    <row r="6" ht="12.75">
      <c r="A6" s="47"/>
    </row>
    <row r="7" spans="1:4" ht="12.75">
      <c r="A7" s="49" t="s">
        <v>0</v>
      </c>
      <c r="B7" s="50" t="s">
        <v>1</v>
      </c>
      <c r="C7" s="51" t="s">
        <v>115</v>
      </c>
      <c r="D7" s="52"/>
    </row>
    <row r="8" spans="1:4" ht="10.5" customHeight="1">
      <c r="A8" s="53">
        <v>1</v>
      </c>
      <c r="B8" s="54">
        <v>2</v>
      </c>
      <c r="C8" s="55">
        <v>4</v>
      </c>
      <c r="D8" s="56"/>
    </row>
    <row r="9" spans="1:4" ht="19.5" customHeight="1">
      <c r="A9" s="57" t="s">
        <v>2</v>
      </c>
      <c r="B9" s="58" t="s">
        <v>3</v>
      </c>
      <c r="C9" s="59">
        <f>C10</f>
        <v>30000</v>
      </c>
      <c r="D9" s="60"/>
    </row>
    <row r="10" spans="1:4" ht="25.5" customHeight="1">
      <c r="A10" s="64"/>
      <c r="B10" s="44" t="s">
        <v>14</v>
      </c>
      <c r="C10" s="61">
        <f>C11</f>
        <v>30000</v>
      </c>
      <c r="D10" s="63"/>
    </row>
    <row r="11" spans="1:4" ht="17.25" customHeight="1">
      <c r="A11" s="64"/>
      <c r="B11" s="65" t="s">
        <v>7</v>
      </c>
      <c r="C11" s="67">
        <v>30000</v>
      </c>
      <c r="D11" s="63"/>
    </row>
    <row r="12" spans="1:4" s="71" customFormat="1" ht="19.5" customHeight="1">
      <c r="A12" s="57" t="s">
        <v>8</v>
      </c>
      <c r="B12" s="58" t="s">
        <v>9</v>
      </c>
      <c r="C12" s="59">
        <f>C13</f>
        <v>87500</v>
      </c>
      <c r="D12" s="60"/>
    </row>
    <row r="13" spans="1:4" s="71" customFormat="1" ht="19.5" customHeight="1">
      <c r="A13" s="57"/>
      <c r="B13" s="134" t="s">
        <v>105</v>
      </c>
      <c r="C13" s="135">
        <v>87500</v>
      </c>
      <c r="D13" s="60"/>
    </row>
    <row r="14" spans="1:4" s="73" customFormat="1" ht="19.5" customHeight="1">
      <c r="A14" s="57" t="s">
        <v>4</v>
      </c>
      <c r="B14" s="72" t="s">
        <v>5</v>
      </c>
      <c r="C14" s="59">
        <f>C15+C22+C20</f>
        <v>3885843</v>
      </c>
      <c r="D14" s="60"/>
    </row>
    <row r="15" spans="1:4" s="75" customFormat="1" ht="15" customHeight="1">
      <c r="A15" s="142"/>
      <c r="B15" s="132" t="s">
        <v>13</v>
      </c>
      <c r="C15" s="133">
        <f>C18+C17+C19+C16</f>
        <v>1228700</v>
      </c>
      <c r="D15" s="74"/>
    </row>
    <row r="16" spans="1:4" s="75" customFormat="1" ht="15" customHeight="1">
      <c r="A16" s="141"/>
      <c r="B16" s="84" t="s">
        <v>136</v>
      </c>
      <c r="C16" s="166">
        <v>619500</v>
      </c>
      <c r="D16" s="74"/>
    </row>
    <row r="17" spans="1:4" s="75" customFormat="1" ht="29.25" customHeight="1">
      <c r="A17" s="141"/>
      <c r="B17" s="84" t="s">
        <v>116</v>
      </c>
      <c r="C17" s="166">
        <v>600000</v>
      </c>
      <c r="D17" s="74"/>
    </row>
    <row r="18" spans="1:4" s="73" customFormat="1" ht="17.25" customHeight="1">
      <c r="A18" s="144"/>
      <c r="B18" s="84" t="s">
        <v>10</v>
      </c>
      <c r="C18" s="143">
        <v>7500</v>
      </c>
      <c r="D18" s="74"/>
    </row>
    <row r="19" spans="1:4" s="73" customFormat="1" ht="14.25">
      <c r="A19" s="144"/>
      <c r="B19" s="98" t="s">
        <v>128</v>
      </c>
      <c r="C19" s="143">
        <v>1700</v>
      </c>
      <c r="D19" s="74"/>
    </row>
    <row r="20" spans="1:4" s="73" customFormat="1" ht="52.5" customHeight="1">
      <c r="A20" s="76"/>
      <c r="B20" s="162" t="s">
        <v>152</v>
      </c>
      <c r="C20" s="164">
        <v>710641</v>
      </c>
      <c r="D20" s="74"/>
    </row>
    <row r="21" spans="1:4" s="73" customFormat="1" ht="15" customHeight="1">
      <c r="A21" s="76"/>
      <c r="B21" s="163" t="s">
        <v>153</v>
      </c>
      <c r="C21" s="125"/>
      <c r="D21" s="74"/>
    </row>
    <row r="22" spans="1:4" s="73" customFormat="1" ht="30" customHeight="1">
      <c r="A22" s="161"/>
      <c r="B22" s="160" t="s">
        <v>110</v>
      </c>
      <c r="C22" s="125">
        <v>1946502</v>
      </c>
      <c r="D22" s="74"/>
    </row>
    <row r="23" spans="1:4" s="71" customFormat="1" ht="19.5" customHeight="1">
      <c r="A23" s="77">
        <v>700</v>
      </c>
      <c r="B23" s="78" t="s">
        <v>6</v>
      </c>
      <c r="C23" s="79">
        <f>C24+C28</f>
        <v>2663075</v>
      </c>
      <c r="D23" s="80"/>
    </row>
    <row r="24" spans="1:4" ht="15" customHeight="1">
      <c r="A24" s="43"/>
      <c r="B24" s="44" t="s">
        <v>13</v>
      </c>
      <c r="C24" s="61">
        <f>C25+C26+C27</f>
        <v>2589500</v>
      </c>
      <c r="D24" s="74"/>
    </row>
    <row r="25" spans="1:4" ht="12.75">
      <c r="A25" s="81"/>
      <c r="B25" s="65" t="s">
        <v>11</v>
      </c>
      <c r="C25" s="66">
        <v>10500</v>
      </c>
      <c r="D25" s="74"/>
    </row>
    <row r="26" spans="1:4" ht="12.75">
      <c r="A26" s="81"/>
      <c r="B26" s="82" t="s">
        <v>12</v>
      </c>
      <c r="C26" s="83">
        <v>2174000</v>
      </c>
      <c r="D26" s="74"/>
    </row>
    <row r="27" spans="1:4" ht="25.5" customHeight="1">
      <c r="A27" s="81"/>
      <c r="B27" s="69" t="s">
        <v>133</v>
      </c>
      <c r="C27" s="165">
        <v>405000</v>
      </c>
      <c r="D27" s="74"/>
    </row>
    <row r="28" spans="1:4" ht="25.5">
      <c r="A28" s="68"/>
      <c r="B28" s="84" t="s">
        <v>15</v>
      </c>
      <c r="C28" s="85">
        <v>73575</v>
      </c>
      <c r="D28" s="74"/>
    </row>
    <row r="29" spans="1:4" s="73" customFormat="1" ht="19.5" customHeight="1">
      <c r="A29" s="77" t="s">
        <v>16</v>
      </c>
      <c r="B29" s="86" t="s">
        <v>17</v>
      </c>
      <c r="C29" s="79">
        <f>C30+C33</f>
        <v>470664</v>
      </c>
      <c r="D29" s="87"/>
    </row>
    <row r="30" spans="1:4" ht="15" customHeight="1">
      <c r="A30" s="43"/>
      <c r="B30" s="44" t="s">
        <v>13</v>
      </c>
      <c r="C30" s="61">
        <f>C32+C31</f>
        <v>2100</v>
      </c>
      <c r="D30" s="62"/>
    </row>
    <row r="31" spans="1:4" ht="13.5" customHeight="1">
      <c r="A31" s="64"/>
      <c r="B31" s="145" t="s">
        <v>134</v>
      </c>
      <c r="C31" s="85">
        <v>2000</v>
      </c>
      <c r="D31" s="62"/>
    </row>
    <row r="32" spans="1:4" ht="29.25" customHeight="1">
      <c r="A32" s="140"/>
      <c r="B32" s="98" t="s">
        <v>18</v>
      </c>
      <c r="C32" s="118">
        <v>100</v>
      </c>
      <c r="D32" s="74"/>
    </row>
    <row r="33" spans="1:4" ht="25.5" customHeight="1">
      <c r="A33" s="64"/>
      <c r="B33" s="98" t="s">
        <v>14</v>
      </c>
      <c r="C33" s="118">
        <f>SUM(C34:C37)</f>
        <v>468564</v>
      </c>
      <c r="D33" s="74"/>
    </row>
    <row r="34" spans="1:4" ht="18.75" customHeight="1">
      <c r="A34" s="64"/>
      <c r="B34" s="65" t="s">
        <v>19</v>
      </c>
      <c r="C34" s="66">
        <v>54048</v>
      </c>
      <c r="D34" s="74"/>
    </row>
    <row r="35" spans="1:4" ht="16.5" customHeight="1">
      <c r="A35" s="64"/>
      <c r="B35" s="82" t="s">
        <v>20</v>
      </c>
      <c r="C35" s="83">
        <v>140334</v>
      </c>
      <c r="D35" s="74"/>
    </row>
    <row r="36" spans="1:4" ht="15.75" customHeight="1">
      <c r="A36" s="64"/>
      <c r="B36" s="82" t="s">
        <v>21</v>
      </c>
      <c r="C36" s="83">
        <v>27182</v>
      </c>
      <c r="D36" s="74"/>
    </row>
    <row r="37" spans="1:4" ht="12.75">
      <c r="A37" s="68"/>
      <c r="B37" s="69" t="s">
        <v>22</v>
      </c>
      <c r="C37" s="70">
        <v>247000</v>
      </c>
      <c r="D37" s="74"/>
    </row>
    <row r="38" spans="1:4" s="73" customFormat="1" ht="19.5" customHeight="1">
      <c r="A38" s="77" t="s">
        <v>23</v>
      </c>
      <c r="B38" s="78" t="s">
        <v>24</v>
      </c>
      <c r="C38" s="79">
        <f>C39+C45</f>
        <v>3345100</v>
      </c>
      <c r="D38" s="80"/>
    </row>
    <row r="39" spans="1:4" ht="15" customHeight="1">
      <c r="A39" s="43"/>
      <c r="B39" s="44" t="s">
        <v>13</v>
      </c>
      <c r="C39" s="61">
        <f>SUM(C40:C44)</f>
        <v>2918600</v>
      </c>
      <c r="D39" s="88"/>
    </row>
    <row r="40" spans="1:4" ht="12.75">
      <c r="A40" s="81"/>
      <c r="B40" s="89" t="s">
        <v>25</v>
      </c>
      <c r="C40" s="66">
        <v>2737500</v>
      </c>
      <c r="D40" s="74"/>
    </row>
    <row r="41" spans="1:4" ht="25.5">
      <c r="A41" s="81"/>
      <c r="B41" s="114" t="s">
        <v>107</v>
      </c>
      <c r="C41" s="117">
        <v>152000</v>
      </c>
      <c r="D41" s="74"/>
    </row>
    <row r="42" spans="1:4" ht="12.75">
      <c r="A42" s="81"/>
      <c r="B42" s="90" t="s">
        <v>11</v>
      </c>
      <c r="C42" s="83">
        <v>7100</v>
      </c>
      <c r="D42" s="74"/>
    </row>
    <row r="43" spans="1:4" ht="12.75">
      <c r="A43" s="81"/>
      <c r="B43" s="131" t="s">
        <v>138</v>
      </c>
      <c r="C43" s="92">
        <v>10000</v>
      </c>
      <c r="D43" s="74"/>
    </row>
    <row r="44" spans="1:4" ht="25.5" customHeight="1">
      <c r="A44" s="81"/>
      <c r="B44" s="69" t="s">
        <v>26</v>
      </c>
      <c r="C44" s="70">
        <v>12000</v>
      </c>
      <c r="D44" s="74"/>
    </row>
    <row r="45" spans="1:4" ht="25.5" customHeight="1">
      <c r="A45" s="64"/>
      <c r="B45" s="44" t="s">
        <v>14</v>
      </c>
      <c r="C45" s="61">
        <f>C46+C47+C48</f>
        <v>426500</v>
      </c>
      <c r="D45" s="74"/>
    </row>
    <row r="46" spans="1:4" ht="12.75">
      <c r="A46" s="64"/>
      <c r="B46" s="65" t="s">
        <v>27</v>
      </c>
      <c r="C46" s="66">
        <v>370000</v>
      </c>
      <c r="D46" s="74"/>
    </row>
    <row r="47" spans="1:4" ht="12.75">
      <c r="A47" s="64"/>
      <c r="B47" s="84" t="s">
        <v>112</v>
      </c>
      <c r="C47" s="85">
        <v>3500</v>
      </c>
      <c r="D47" s="74"/>
    </row>
    <row r="48" spans="1:4" ht="12.75" customHeight="1">
      <c r="A48" s="68"/>
      <c r="B48" s="69" t="s">
        <v>28</v>
      </c>
      <c r="C48" s="70">
        <v>53000</v>
      </c>
      <c r="D48" s="74"/>
    </row>
    <row r="49" spans="1:4" s="73" customFormat="1" ht="36" customHeight="1">
      <c r="A49" s="77" t="s">
        <v>29</v>
      </c>
      <c r="B49" s="86" t="s">
        <v>30</v>
      </c>
      <c r="C49" s="79">
        <f>C50+C53</f>
        <v>4627833</v>
      </c>
      <c r="D49" s="80"/>
    </row>
    <row r="50" spans="1:4" ht="15" customHeight="1">
      <c r="A50" s="64"/>
      <c r="B50" s="44" t="s">
        <v>13</v>
      </c>
      <c r="C50" s="61">
        <f>C52+C51</f>
        <v>8200</v>
      </c>
      <c r="D50" s="74"/>
    </row>
    <row r="51" spans="1:4" ht="15.75" customHeight="1">
      <c r="A51" s="64"/>
      <c r="B51" s="145" t="s">
        <v>135</v>
      </c>
      <c r="C51" s="85">
        <v>200</v>
      </c>
      <c r="D51" s="74"/>
    </row>
    <row r="52" spans="1:4" ht="17.25" customHeight="1">
      <c r="A52" s="81"/>
      <c r="B52" s="84" t="s">
        <v>117</v>
      </c>
      <c r="C52" s="85">
        <v>8000</v>
      </c>
      <c r="D52" s="74"/>
    </row>
    <row r="53" spans="1:4" ht="25.5" customHeight="1">
      <c r="A53" s="64"/>
      <c r="B53" s="44" t="s">
        <v>14</v>
      </c>
      <c r="C53" s="61">
        <f>C54+C55</f>
        <v>4619633</v>
      </c>
      <c r="D53" s="74"/>
    </row>
    <row r="54" spans="1:4" ht="12.75">
      <c r="A54" s="64"/>
      <c r="B54" s="65" t="s">
        <v>118</v>
      </c>
      <c r="C54" s="66">
        <v>4429000</v>
      </c>
      <c r="D54" s="74"/>
    </row>
    <row r="55" spans="1:4" ht="12.75">
      <c r="A55" s="64"/>
      <c r="B55" s="69" t="s">
        <v>111</v>
      </c>
      <c r="C55" s="70">
        <v>190633</v>
      </c>
      <c r="D55" s="74"/>
    </row>
    <row r="56" spans="1:4" s="71" customFormat="1" ht="48.75" customHeight="1">
      <c r="A56" s="77" t="s">
        <v>31</v>
      </c>
      <c r="B56" s="86" t="s">
        <v>32</v>
      </c>
      <c r="C56" s="79">
        <f>C57+C58</f>
        <v>12417712</v>
      </c>
      <c r="D56" s="93"/>
    </row>
    <row r="57" spans="1:4" s="95" customFormat="1" ht="18" customHeight="1">
      <c r="A57" s="64"/>
      <c r="B57" s="94" t="s">
        <v>37</v>
      </c>
      <c r="C57" s="85">
        <v>12064712</v>
      </c>
      <c r="D57" s="88"/>
    </row>
    <row r="58" spans="1:4" s="95" customFormat="1" ht="15.75" customHeight="1">
      <c r="A58" s="68"/>
      <c r="B58" s="146" t="s">
        <v>131</v>
      </c>
      <c r="C58" s="118">
        <v>353000</v>
      </c>
      <c r="D58" s="88"/>
    </row>
    <row r="59" spans="1:4" s="73" customFormat="1" ht="19.5" customHeight="1">
      <c r="A59" s="77" t="s">
        <v>33</v>
      </c>
      <c r="B59" s="78" t="s">
        <v>34</v>
      </c>
      <c r="C59" s="79">
        <f>C60+C65</f>
        <v>34744924</v>
      </c>
      <c r="D59" s="93"/>
    </row>
    <row r="60" spans="1:4" ht="15" customHeight="1">
      <c r="A60" s="81"/>
      <c r="B60" s="96" t="s">
        <v>38</v>
      </c>
      <c r="C60" s="61">
        <f>SUM(C61:C63)</f>
        <v>34634924</v>
      </c>
      <c r="D60" s="88"/>
    </row>
    <row r="61" spans="1:4" ht="12.75">
      <c r="A61" s="81"/>
      <c r="B61" s="89" t="s">
        <v>35</v>
      </c>
      <c r="C61" s="66">
        <v>34432445</v>
      </c>
      <c r="D61" s="88"/>
    </row>
    <row r="62" spans="1:4" ht="12.75">
      <c r="A62" s="81"/>
      <c r="B62" s="90" t="s">
        <v>36</v>
      </c>
      <c r="C62" s="83">
        <v>0</v>
      </c>
      <c r="D62" s="88"/>
    </row>
    <row r="63" spans="1:4" ht="12.75">
      <c r="A63" s="140"/>
      <c r="B63" s="97" t="s">
        <v>132</v>
      </c>
      <c r="C63" s="70">
        <v>202479</v>
      </c>
      <c r="D63" s="88"/>
    </row>
    <row r="64" spans="1:4" ht="15" customHeight="1">
      <c r="A64" s="64"/>
      <c r="B64" s="98" t="s">
        <v>13</v>
      </c>
      <c r="C64" s="118">
        <f>C65</f>
        <v>110000</v>
      </c>
      <c r="D64" s="88"/>
    </row>
    <row r="65" spans="1:4" ht="27.75" customHeight="1">
      <c r="A65" s="68"/>
      <c r="B65" s="98" t="s">
        <v>39</v>
      </c>
      <c r="C65" s="99">
        <v>110000</v>
      </c>
      <c r="D65" s="74"/>
    </row>
    <row r="66" spans="1:4" s="73" customFormat="1" ht="19.5" customHeight="1">
      <c r="A66" s="100">
        <v>801</v>
      </c>
      <c r="B66" s="101" t="s">
        <v>40</v>
      </c>
      <c r="C66" s="102">
        <f>C67+C84</f>
        <v>603541</v>
      </c>
      <c r="D66" s="60"/>
    </row>
    <row r="67" spans="1:4" ht="15" customHeight="1">
      <c r="A67" s="64"/>
      <c r="B67" s="44" t="s">
        <v>13</v>
      </c>
      <c r="C67" s="61">
        <f>C68+C83</f>
        <v>263496</v>
      </c>
      <c r="D67" s="103"/>
    </row>
    <row r="68" spans="1:4" ht="14.25">
      <c r="A68" s="64"/>
      <c r="B68" s="104" t="s">
        <v>41</v>
      </c>
      <c r="C68" s="136">
        <f>SUM(C70:C82)</f>
        <v>225996</v>
      </c>
      <c r="D68" s="103"/>
    </row>
    <row r="69" spans="1:4" ht="14.25" customHeight="1">
      <c r="A69" s="64"/>
      <c r="B69" s="106" t="s">
        <v>42</v>
      </c>
      <c r="C69" s="107"/>
      <c r="D69" s="108"/>
    </row>
    <row r="70" spans="1:4" ht="12.75">
      <c r="A70" s="64"/>
      <c r="B70" s="90" t="s">
        <v>43</v>
      </c>
      <c r="C70" s="107">
        <v>14000</v>
      </c>
      <c r="D70" s="63"/>
    </row>
    <row r="71" spans="1:4" ht="12.75">
      <c r="A71" s="64"/>
      <c r="B71" s="90" t="s">
        <v>44</v>
      </c>
      <c r="C71" s="107">
        <v>6960</v>
      </c>
      <c r="D71" s="63"/>
    </row>
    <row r="72" spans="1:4" ht="12.75">
      <c r="A72" s="64"/>
      <c r="B72" s="90" t="s">
        <v>45</v>
      </c>
      <c r="C72" s="107">
        <v>9708</v>
      </c>
      <c r="D72" s="63"/>
    </row>
    <row r="73" spans="1:4" ht="12.75">
      <c r="A73" s="64"/>
      <c r="B73" s="90" t="s">
        <v>46</v>
      </c>
      <c r="C73" s="107">
        <v>4420</v>
      </c>
      <c r="D73" s="63"/>
    </row>
    <row r="74" spans="1:4" ht="12.75">
      <c r="A74" s="64"/>
      <c r="B74" s="90" t="s">
        <v>47</v>
      </c>
      <c r="C74" s="107">
        <v>4700</v>
      </c>
      <c r="D74" s="63"/>
    </row>
    <row r="75" spans="1:4" ht="12.75">
      <c r="A75" s="64"/>
      <c r="B75" s="90" t="s">
        <v>48</v>
      </c>
      <c r="C75" s="107">
        <v>4500</v>
      </c>
      <c r="D75" s="63"/>
    </row>
    <row r="76" spans="1:4" ht="12.75">
      <c r="A76" s="64"/>
      <c r="B76" s="90" t="s">
        <v>120</v>
      </c>
      <c r="C76" s="107">
        <v>25036</v>
      </c>
      <c r="D76" s="63"/>
    </row>
    <row r="77" spans="1:4" ht="12.75">
      <c r="A77" s="64"/>
      <c r="B77" s="90" t="s">
        <v>121</v>
      </c>
      <c r="C77" s="107">
        <v>24000</v>
      </c>
      <c r="D77" s="63"/>
    </row>
    <row r="78" spans="1:4" ht="12.75">
      <c r="A78" s="64"/>
      <c r="B78" s="90" t="s">
        <v>49</v>
      </c>
      <c r="C78" s="107">
        <v>25000</v>
      </c>
      <c r="D78" s="63"/>
    </row>
    <row r="79" spans="1:4" ht="12.75">
      <c r="A79" s="64"/>
      <c r="B79" s="90" t="s">
        <v>50</v>
      </c>
      <c r="C79" s="107">
        <v>69734</v>
      </c>
      <c r="D79" s="63"/>
    </row>
    <row r="80" spans="1:4" ht="12.75">
      <c r="A80" s="64"/>
      <c r="B80" s="90" t="s">
        <v>119</v>
      </c>
      <c r="C80" s="107">
        <v>5848</v>
      </c>
      <c r="D80" s="63"/>
    </row>
    <row r="81" spans="1:4" ht="12.75">
      <c r="A81" s="64"/>
      <c r="B81" s="90" t="s">
        <v>51</v>
      </c>
      <c r="C81" s="107">
        <v>19906</v>
      </c>
      <c r="D81" s="63"/>
    </row>
    <row r="82" spans="1:4" ht="12.75">
      <c r="A82" s="64"/>
      <c r="B82" s="90" t="s">
        <v>52</v>
      </c>
      <c r="C82" s="107">
        <v>12184</v>
      </c>
      <c r="D82" s="63"/>
    </row>
    <row r="83" spans="1:4" ht="28.5" customHeight="1">
      <c r="A83" s="68"/>
      <c r="B83" s="110" t="s">
        <v>53</v>
      </c>
      <c r="C83" s="111">
        <v>37500</v>
      </c>
      <c r="D83" s="63"/>
    </row>
    <row r="84" spans="1:4" ht="31.5" customHeight="1">
      <c r="A84" s="68"/>
      <c r="B84" s="126" t="s">
        <v>137</v>
      </c>
      <c r="C84" s="127">
        <v>340045</v>
      </c>
      <c r="D84" s="63"/>
    </row>
    <row r="85" spans="1:4" s="71" customFormat="1" ht="19.5" customHeight="1">
      <c r="A85" s="112">
        <v>851</v>
      </c>
      <c r="B85" s="78" t="s">
        <v>54</v>
      </c>
      <c r="C85" s="79">
        <f>SUM(C86:C87)</f>
        <v>1688324</v>
      </c>
      <c r="D85" s="113"/>
    </row>
    <row r="86" spans="1:4" s="71" customFormat="1" ht="15" customHeight="1">
      <c r="A86" s="154"/>
      <c r="B86" s="44" t="s">
        <v>149</v>
      </c>
      <c r="C86" s="155">
        <v>500000</v>
      </c>
      <c r="D86" s="113"/>
    </row>
    <row r="87" spans="1:4" ht="25.5" customHeight="1">
      <c r="A87" s="64"/>
      <c r="B87" s="44" t="s">
        <v>14</v>
      </c>
      <c r="C87" s="61">
        <f>C88</f>
        <v>1188324</v>
      </c>
      <c r="D87" s="63"/>
    </row>
    <row r="88" spans="1:4" ht="33" customHeight="1">
      <c r="A88" s="68"/>
      <c r="B88" s="69" t="s">
        <v>55</v>
      </c>
      <c r="C88" s="70">
        <v>1188324</v>
      </c>
      <c r="D88" s="63"/>
    </row>
    <row r="89" spans="1:4" s="73" customFormat="1" ht="19.5" customHeight="1">
      <c r="A89" s="112">
        <v>852</v>
      </c>
      <c r="B89" s="78" t="s">
        <v>126</v>
      </c>
      <c r="C89" s="79">
        <v>17138587</v>
      </c>
      <c r="D89" s="113"/>
    </row>
    <row r="90" spans="1:4" ht="15" customHeight="1">
      <c r="A90" s="64"/>
      <c r="B90" s="44" t="s">
        <v>13</v>
      </c>
      <c r="C90" s="61">
        <f>C91+C98+C108+C111+C105+C109</f>
        <v>2467999</v>
      </c>
      <c r="D90" s="62"/>
    </row>
    <row r="91" spans="1:4" ht="12.75">
      <c r="A91" s="64"/>
      <c r="B91" s="89" t="s">
        <v>11</v>
      </c>
      <c r="C91" s="66">
        <f>SUM(C94:C97)</f>
        <v>15590</v>
      </c>
      <c r="D91" s="116"/>
    </row>
    <row r="92" spans="1:4" ht="12.75">
      <c r="A92" s="64"/>
      <c r="B92" s="90" t="s">
        <v>56</v>
      </c>
      <c r="C92" s="83"/>
      <c r="D92" s="116"/>
    </row>
    <row r="93" spans="1:4" ht="12.75">
      <c r="A93" s="64"/>
      <c r="B93" s="90" t="s">
        <v>57</v>
      </c>
      <c r="C93" s="83"/>
      <c r="D93" s="116"/>
    </row>
    <row r="94" spans="1:4" ht="12.75">
      <c r="A94" s="64"/>
      <c r="B94" s="90" t="s">
        <v>58</v>
      </c>
      <c r="C94" s="83"/>
      <c r="D94" s="116"/>
    </row>
    <row r="95" spans="1:4" ht="12.75">
      <c r="A95" s="64"/>
      <c r="B95" s="90" t="s">
        <v>59</v>
      </c>
      <c r="C95" s="83">
        <v>1390</v>
      </c>
      <c r="D95" s="116"/>
    </row>
    <row r="96" spans="1:4" ht="12.75">
      <c r="A96" s="64"/>
      <c r="B96" s="90" t="s">
        <v>60</v>
      </c>
      <c r="C96" s="83">
        <v>2200</v>
      </c>
      <c r="D96" s="116"/>
    </row>
    <row r="97" spans="1:4" ht="12.75">
      <c r="A97" s="64"/>
      <c r="B97" s="97" t="s">
        <v>61</v>
      </c>
      <c r="C97" s="70">
        <v>12000</v>
      </c>
      <c r="D97" s="116"/>
    </row>
    <row r="98" spans="1:4" ht="12.75">
      <c r="A98" s="64"/>
      <c r="B98" s="130" t="s">
        <v>129</v>
      </c>
      <c r="C98" s="117">
        <v>2427648</v>
      </c>
      <c r="D98" s="116"/>
    </row>
    <row r="99" spans="1:4" ht="12.75">
      <c r="A99" s="64"/>
      <c r="B99" s="90" t="s">
        <v>62</v>
      </c>
      <c r="C99" s="83"/>
      <c r="D99" s="116"/>
    </row>
    <row r="100" spans="1:4" ht="12.75">
      <c r="A100" s="64"/>
      <c r="B100" s="90" t="s">
        <v>63</v>
      </c>
      <c r="C100" s="83">
        <v>382000</v>
      </c>
      <c r="D100" s="116"/>
    </row>
    <row r="101" spans="1:4" ht="12.75">
      <c r="A101" s="64"/>
      <c r="B101" s="90" t="s">
        <v>64</v>
      </c>
      <c r="C101" s="83">
        <v>234000</v>
      </c>
      <c r="D101" s="116"/>
    </row>
    <row r="102" spans="1:4" ht="12.75">
      <c r="A102" s="64"/>
      <c r="B102" s="90" t="s">
        <v>114</v>
      </c>
      <c r="C102" s="83">
        <v>211648</v>
      </c>
      <c r="D102" s="116"/>
    </row>
    <row r="103" spans="1:4" ht="12.75">
      <c r="A103" s="64"/>
      <c r="B103" s="90" t="s">
        <v>60</v>
      </c>
      <c r="C103" s="83">
        <v>920000</v>
      </c>
      <c r="D103" s="116"/>
    </row>
    <row r="104" spans="1:4" ht="12.75">
      <c r="A104" s="68"/>
      <c r="B104" s="97" t="s">
        <v>61</v>
      </c>
      <c r="C104" s="70">
        <v>680000</v>
      </c>
      <c r="D104" s="116"/>
    </row>
    <row r="105" spans="1:4" ht="12.75">
      <c r="A105" s="64"/>
      <c r="B105" s="128" t="s">
        <v>130</v>
      </c>
      <c r="C105" s="85">
        <f>SUM(C106:C107)</f>
        <v>3200</v>
      </c>
      <c r="D105" s="116"/>
    </row>
    <row r="106" spans="1:4" ht="12.75">
      <c r="A106" s="64"/>
      <c r="B106" s="128" t="s">
        <v>58</v>
      </c>
      <c r="C106" s="85">
        <v>2000</v>
      </c>
      <c r="D106" s="116"/>
    </row>
    <row r="107" spans="1:4" ht="12.75">
      <c r="A107" s="64"/>
      <c r="B107" s="128" t="s">
        <v>127</v>
      </c>
      <c r="C107" s="85">
        <v>1200</v>
      </c>
      <c r="D107" s="116"/>
    </row>
    <row r="108" spans="1:4" ht="12.75">
      <c r="A108" s="64"/>
      <c r="B108" s="128" t="s">
        <v>65</v>
      </c>
      <c r="C108" s="85"/>
      <c r="D108" s="116"/>
    </row>
    <row r="109" spans="1:4" ht="20.25" customHeight="1">
      <c r="A109" s="64"/>
      <c r="B109" s="114" t="s">
        <v>66</v>
      </c>
      <c r="C109" s="117">
        <v>18700</v>
      </c>
      <c r="D109" s="116"/>
    </row>
    <row r="110" spans="1:4" ht="3" customHeight="1">
      <c r="A110" s="64"/>
      <c r="B110" s="131"/>
      <c r="C110" s="92"/>
      <c r="D110" s="116"/>
    </row>
    <row r="111" spans="1:4" ht="12.75">
      <c r="A111" s="119"/>
      <c r="B111" s="97" t="s">
        <v>123</v>
      </c>
      <c r="C111" s="70">
        <v>2861</v>
      </c>
      <c r="D111" s="116"/>
    </row>
    <row r="112" spans="1:4" ht="18.75" customHeight="1">
      <c r="A112" s="64"/>
      <c r="B112" s="98" t="s">
        <v>67</v>
      </c>
      <c r="C112" s="118">
        <f>SUM(C113:C114)</f>
        <v>14629588</v>
      </c>
      <c r="D112" s="116"/>
    </row>
    <row r="113" spans="1:4" ht="12.75">
      <c r="A113" s="64"/>
      <c r="B113" s="65" t="s">
        <v>68</v>
      </c>
      <c r="C113" s="66">
        <v>2622928</v>
      </c>
      <c r="D113" s="116"/>
    </row>
    <row r="114" spans="1:4" ht="12.75">
      <c r="A114" s="64"/>
      <c r="B114" s="82" t="s">
        <v>69</v>
      </c>
      <c r="C114" s="83">
        <v>12006660</v>
      </c>
      <c r="D114" s="116"/>
    </row>
    <row r="115" spans="1:4" ht="6" customHeight="1">
      <c r="A115" s="64"/>
      <c r="B115" s="91"/>
      <c r="C115" s="92"/>
      <c r="D115" s="62"/>
    </row>
    <row r="116" spans="1:4" ht="25.5" customHeight="1">
      <c r="A116" s="64"/>
      <c r="B116" s="44" t="s">
        <v>14</v>
      </c>
      <c r="C116" s="61">
        <f>C117</f>
        <v>41000</v>
      </c>
      <c r="D116" s="88"/>
    </row>
    <row r="117" spans="1:4" ht="15.75" customHeight="1">
      <c r="A117" s="68"/>
      <c r="B117" s="44" t="s">
        <v>122</v>
      </c>
      <c r="C117" s="61">
        <v>41000</v>
      </c>
      <c r="D117" s="88"/>
    </row>
    <row r="118" spans="1:4" ht="33.75" customHeight="1">
      <c r="A118" s="137">
        <v>853</v>
      </c>
      <c r="B118" s="138" t="s">
        <v>125</v>
      </c>
      <c r="C118" s="139">
        <f>C119</f>
        <v>102000</v>
      </c>
      <c r="D118" s="62"/>
    </row>
    <row r="119" spans="1:4" ht="26.25" customHeight="1">
      <c r="A119" s="137"/>
      <c r="B119" s="44" t="s">
        <v>14</v>
      </c>
      <c r="C119" s="118">
        <f>C120</f>
        <v>102000</v>
      </c>
      <c r="D119" s="62"/>
    </row>
    <row r="120" spans="1:4" ht="17.25" customHeight="1">
      <c r="A120" s="112"/>
      <c r="B120" s="44" t="s">
        <v>113</v>
      </c>
      <c r="C120" s="61">
        <v>102000</v>
      </c>
      <c r="D120" s="62"/>
    </row>
    <row r="121" spans="1:4" s="71" customFormat="1" ht="22.5" customHeight="1">
      <c r="A121" s="167">
        <v>854</v>
      </c>
      <c r="B121" s="101" t="s">
        <v>70</v>
      </c>
      <c r="C121" s="102">
        <f>C122</f>
        <v>561909</v>
      </c>
      <c r="D121" s="60"/>
    </row>
    <row r="122" spans="1:4" ht="15" customHeight="1">
      <c r="A122" s="64"/>
      <c r="B122" s="84" t="s">
        <v>13</v>
      </c>
      <c r="C122" s="85">
        <f>C123+C134</f>
        <v>561909</v>
      </c>
      <c r="D122" s="63"/>
    </row>
    <row r="123" spans="1:4" ht="12.75">
      <c r="A123" s="64"/>
      <c r="B123" s="104" t="s">
        <v>11</v>
      </c>
      <c r="C123" s="105">
        <f>SUM(C125:C132)</f>
        <v>556609</v>
      </c>
      <c r="D123" s="63"/>
    </row>
    <row r="124" spans="1:4" ht="17.25" customHeight="1">
      <c r="A124" s="64"/>
      <c r="B124" s="106" t="s">
        <v>42</v>
      </c>
      <c r="C124" s="109"/>
      <c r="D124" s="63"/>
    </row>
    <row r="125" spans="1:4" ht="12.75">
      <c r="A125" s="64"/>
      <c r="B125" s="90" t="s">
        <v>71</v>
      </c>
      <c r="C125" s="120">
        <v>1644</v>
      </c>
      <c r="D125" s="63"/>
    </row>
    <row r="126" spans="1:4" ht="12.75">
      <c r="A126" s="64"/>
      <c r="B126" s="90" t="s">
        <v>124</v>
      </c>
      <c r="C126" s="120">
        <v>73450</v>
      </c>
      <c r="D126" s="63"/>
    </row>
    <row r="127" spans="1:4" ht="12.75">
      <c r="A127" s="64"/>
      <c r="B127" s="90" t="s">
        <v>72</v>
      </c>
      <c r="C127" s="120">
        <v>47755</v>
      </c>
      <c r="D127" s="63"/>
    </row>
    <row r="128" spans="1:4" ht="12.75">
      <c r="A128" s="64"/>
      <c r="B128" s="90" t="s">
        <v>73</v>
      </c>
      <c r="C128" s="120">
        <v>85000</v>
      </c>
      <c r="D128" s="63"/>
    </row>
    <row r="129" spans="1:4" ht="12.75">
      <c r="A129" s="64"/>
      <c r="B129" s="90" t="s">
        <v>74</v>
      </c>
      <c r="C129" s="120">
        <v>26760</v>
      </c>
      <c r="D129" s="63"/>
    </row>
    <row r="130" spans="1:4" ht="12.75">
      <c r="A130" s="64"/>
      <c r="B130" s="90" t="s">
        <v>75</v>
      </c>
      <c r="C130" s="120">
        <v>170000</v>
      </c>
      <c r="D130" s="63"/>
    </row>
    <row r="131" spans="1:4" ht="12.75">
      <c r="A131" s="64"/>
      <c r="B131" s="90" t="s">
        <v>76</v>
      </c>
      <c r="C131" s="120">
        <v>57000</v>
      </c>
      <c r="D131" s="63"/>
    </row>
    <row r="132" spans="1:4" ht="12.75">
      <c r="A132" s="64"/>
      <c r="B132" s="90" t="s">
        <v>77</v>
      </c>
      <c r="C132" s="120">
        <v>95000</v>
      </c>
      <c r="D132" s="63"/>
    </row>
    <row r="133" spans="1:4" ht="6" customHeight="1">
      <c r="A133" s="64"/>
      <c r="B133" s="90"/>
      <c r="C133" s="120"/>
      <c r="D133" s="63"/>
    </row>
    <row r="134" spans="1:4" ht="11.25" customHeight="1">
      <c r="A134" s="64"/>
      <c r="B134" s="110" t="s">
        <v>78</v>
      </c>
      <c r="C134" s="129">
        <v>5300</v>
      </c>
      <c r="D134" s="63"/>
    </row>
    <row r="135" spans="1:4" s="73" customFormat="1" ht="33" customHeight="1">
      <c r="A135" s="112">
        <v>900</v>
      </c>
      <c r="B135" s="101" t="s">
        <v>104</v>
      </c>
      <c r="C135" s="121">
        <f>C137</f>
        <v>9000</v>
      </c>
      <c r="D135" s="60"/>
    </row>
    <row r="136" spans="1:4" ht="12.75">
      <c r="A136" s="64"/>
      <c r="B136" s="122" t="s">
        <v>13</v>
      </c>
      <c r="C136" s="115"/>
      <c r="D136" s="63"/>
    </row>
    <row r="137" spans="1:4" ht="17.25" customHeight="1">
      <c r="A137" s="68"/>
      <c r="B137" s="110" t="s">
        <v>106</v>
      </c>
      <c r="C137" s="129">
        <v>9000</v>
      </c>
      <c r="D137" s="63"/>
    </row>
    <row r="138" spans="1:4" ht="21" customHeight="1">
      <c r="A138" s="156">
        <v>921</v>
      </c>
      <c r="B138" s="157" t="s">
        <v>150</v>
      </c>
      <c r="C138" s="158">
        <f>C139</f>
        <v>11000</v>
      </c>
      <c r="D138" s="63"/>
    </row>
    <row r="139" spans="1:4" ht="25.5">
      <c r="A139" s="64"/>
      <c r="B139" s="122" t="s">
        <v>151</v>
      </c>
      <c r="C139" s="159">
        <v>11000</v>
      </c>
      <c r="D139" s="63"/>
    </row>
    <row r="140" spans="1:4" ht="34.5" customHeight="1">
      <c r="A140" s="168" t="s">
        <v>79</v>
      </c>
      <c r="B140" s="168"/>
      <c r="C140" s="123">
        <f>C9+C12+C14+C23+C29+C38+C49+C56+C59+C66+C85+C89+C118+C121+C135+C138</f>
        <v>82387012</v>
      </c>
      <c r="D140" s="124"/>
    </row>
  </sheetData>
  <mergeCells count="5">
    <mergeCell ref="A140:B140"/>
    <mergeCell ref="A4:C4"/>
    <mergeCell ref="A5:C5"/>
    <mergeCell ref="B1:C1"/>
    <mergeCell ref="B2:C2"/>
  </mergeCells>
  <printOptions horizontalCentered="1"/>
  <pageMargins left="0.56" right="0.4724409448818898" top="0.91" bottom="0.7874015748031497" header="0.39" footer="0.31496062992125984"/>
  <pageSetup horizontalDpi="600" verticalDpi="600" orientation="portrait" paperSize="9" r:id="rId1"/>
  <rowBreaks count="3" manualBreakCount="3">
    <brk id="37" max="2" man="1"/>
    <brk id="65" max="2" man="1"/>
    <brk id="11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4">
      <selection activeCell="A23" sqref="A23"/>
    </sheetView>
  </sheetViews>
  <sheetFormatPr defaultColWidth="9.00390625" defaultRowHeight="12.75"/>
  <cols>
    <col min="1" max="1" width="39.625" style="1" customWidth="1"/>
    <col min="2" max="2" width="17.50390625" style="2" customWidth="1"/>
    <col min="3" max="4" width="17.875" style="2" customWidth="1"/>
    <col min="5" max="16384" width="9.125" style="2" customWidth="1"/>
  </cols>
  <sheetData>
    <row r="1" spans="1:4" ht="24" customHeight="1">
      <c r="A1" s="171" t="s">
        <v>80</v>
      </c>
      <c r="B1" s="171"/>
      <c r="C1" s="171"/>
      <c r="D1" s="171"/>
    </row>
    <row r="2" spans="1:4" s="3" customFormat="1" ht="21.75" customHeight="1">
      <c r="A2" s="171" t="s">
        <v>81</v>
      </c>
      <c r="B2" s="171"/>
      <c r="C2" s="171"/>
      <c r="D2" s="171"/>
    </row>
    <row r="3" ht="15" customHeight="1"/>
    <row r="4" spans="1:4" ht="34.5" customHeight="1">
      <c r="A4" s="4" t="s">
        <v>82</v>
      </c>
      <c r="B4" s="6" t="s">
        <v>108</v>
      </c>
      <c r="C4" s="6" t="s">
        <v>109</v>
      </c>
      <c r="D4" s="5" t="s">
        <v>83</v>
      </c>
    </row>
    <row r="5" spans="1:4" ht="12">
      <c r="A5" s="4">
        <v>1</v>
      </c>
      <c r="B5" s="4">
        <v>3</v>
      </c>
      <c r="C5" s="4">
        <v>4</v>
      </c>
      <c r="D5" s="4">
        <v>5</v>
      </c>
    </row>
    <row r="6" spans="1:4" s="3" customFormat="1" ht="18" customHeight="1">
      <c r="A6" s="7" t="s">
        <v>84</v>
      </c>
      <c r="B6" s="8" t="e">
        <f>B7+B10+B14+B15+B16+B17+B18+B24</f>
        <v>#REF!</v>
      </c>
      <c r="C6" s="8">
        <f>C7+C10+C14+C15+C16+C17+C18+C24+C9+C20+C19</f>
        <v>21621561</v>
      </c>
      <c r="D6" s="9" t="e">
        <f>C6/B6</f>
        <v>#REF!</v>
      </c>
    </row>
    <row r="7" spans="1:4" s="3" customFormat="1" ht="12.75" customHeight="1">
      <c r="A7" s="176" t="s">
        <v>142</v>
      </c>
      <c r="B7" s="172" t="e">
        <f>dochody!#REF!</f>
        <v>#REF!</v>
      </c>
      <c r="C7" s="172">
        <f>dochody!C57</f>
        <v>12064712</v>
      </c>
      <c r="D7" s="174" t="e">
        <f>C7/B7</f>
        <v>#REF!</v>
      </c>
    </row>
    <row r="8" spans="1:4" s="3" customFormat="1" ht="12.75" customHeight="1">
      <c r="A8" s="177"/>
      <c r="B8" s="173"/>
      <c r="C8" s="173"/>
      <c r="D8" s="175"/>
    </row>
    <row r="9" spans="1:4" s="3" customFormat="1" ht="27" customHeight="1">
      <c r="A9" s="147" t="s">
        <v>141</v>
      </c>
      <c r="B9" s="13"/>
      <c r="C9" s="13">
        <f>dochody!C58</f>
        <v>353000</v>
      </c>
      <c r="D9" s="148"/>
    </row>
    <row r="10" spans="1:4" s="3" customFormat="1" ht="15" customHeight="1">
      <c r="A10" s="12" t="s">
        <v>85</v>
      </c>
      <c r="B10" s="13" t="e">
        <f>dochody!#REF!+dochody!#REF!+dochody!#REF!+dochody!#REF!</f>
        <v>#REF!</v>
      </c>
      <c r="C10" s="13">
        <f>dochody!C25+dochody!C42+dochody!C91+dochody!C123+dochody!C68</f>
        <v>815795</v>
      </c>
      <c r="D10" s="14" t="e">
        <f>C10/B10</f>
        <v>#REF!</v>
      </c>
    </row>
    <row r="11" spans="1:4" s="3" customFormat="1" ht="15" customHeight="1">
      <c r="A11" s="15" t="s">
        <v>86</v>
      </c>
      <c r="B11" s="16"/>
      <c r="C11" s="16"/>
      <c r="D11" s="17"/>
    </row>
    <row r="12" spans="1:4" s="3" customFormat="1" ht="27.75" customHeight="1">
      <c r="A12" s="18" t="s">
        <v>87</v>
      </c>
      <c r="B12" s="11" t="e">
        <f>B10-B13</f>
        <v>#REF!</v>
      </c>
      <c r="C12" s="11">
        <f>C10-C13</f>
        <v>33190</v>
      </c>
      <c r="D12" s="19" t="e">
        <f>C12/B12</f>
        <v>#REF!</v>
      </c>
    </row>
    <row r="13" spans="1:4" s="3" customFormat="1" ht="28.5" customHeight="1">
      <c r="A13" s="18" t="s">
        <v>88</v>
      </c>
      <c r="B13" s="11" t="e">
        <f>dochody!#REF!</f>
        <v>#REF!</v>
      </c>
      <c r="C13" s="11">
        <f>dochody!C123+dochody!C68</f>
        <v>782605</v>
      </c>
      <c r="D13" s="19" t="e">
        <f aca="true" t="shared" si="0" ref="D13:D24">C13/B13</f>
        <v>#REF!</v>
      </c>
    </row>
    <row r="14" spans="1:4" s="3" customFormat="1" ht="15" customHeight="1">
      <c r="A14" s="20" t="s">
        <v>89</v>
      </c>
      <c r="B14" s="11" t="e">
        <f>dochody!#REF!</f>
        <v>#REF!</v>
      </c>
      <c r="C14" s="11">
        <f>dochody!C40</f>
        <v>2737500</v>
      </c>
      <c r="D14" s="19" t="e">
        <f t="shared" si="0"/>
        <v>#REF!</v>
      </c>
    </row>
    <row r="15" spans="1:4" s="3" customFormat="1" ht="15" customHeight="1">
      <c r="A15" s="20" t="s">
        <v>143</v>
      </c>
      <c r="B15" s="11" t="e">
        <f>dochody!#REF!</f>
        <v>#REF!</v>
      </c>
      <c r="C15" s="11">
        <f>dochody!C98+dochody!C105</f>
        <v>2430848</v>
      </c>
      <c r="D15" s="19" t="e">
        <f t="shared" si="0"/>
        <v>#REF!</v>
      </c>
    </row>
    <row r="16" spans="1:4" s="3" customFormat="1" ht="15" customHeight="1">
      <c r="A16" s="20" t="s">
        <v>90</v>
      </c>
      <c r="B16" s="11" t="e">
        <f>dochody!#REF!</f>
        <v>#REF!</v>
      </c>
      <c r="C16" s="11">
        <f>dochody!C26</f>
        <v>2174000</v>
      </c>
      <c r="D16" s="19" t="e">
        <f t="shared" si="0"/>
        <v>#REF!</v>
      </c>
    </row>
    <row r="17" spans="1:4" s="3" customFormat="1" ht="15" customHeight="1">
      <c r="A17" s="20" t="s">
        <v>91</v>
      </c>
      <c r="B17" s="11" t="e">
        <f>dochody!#REF!+dochody!#REF!+dochody!#REF!+dochody!#REF!+dochody!#REF!+dochody!#REF!+dochody!#REF!+dochody!#REF!</f>
        <v>#REF!</v>
      </c>
      <c r="C17" s="11">
        <f>dochody!C18+dochody!C32+dochody!C44+dochody!C52+dochody!C65+dochody!C83+dochody!C109+dochody!C134+dochody!C137</f>
        <v>208100</v>
      </c>
      <c r="D17" s="19" t="e">
        <f t="shared" si="0"/>
        <v>#REF!</v>
      </c>
    </row>
    <row r="18" spans="1:4" s="3" customFormat="1" ht="15" customHeight="1">
      <c r="A18" s="20" t="s">
        <v>139</v>
      </c>
      <c r="B18" s="11" t="e">
        <f>dochody!#REF!</f>
        <v>#REF!</v>
      </c>
      <c r="C18" s="11">
        <f>dochody!C27</f>
        <v>405000</v>
      </c>
      <c r="D18" s="19" t="e">
        <f t="shared" si="0"/>
        <v>#REF!</v>
      </c>
    </row>
    <row r="19" spans="1:4" s="3" customFormat="1" ht="24" customHeight="1">
      <c r="A19" s="152" t="s">
        <v>145</v>
      </c>
      <c r="B19" s="25"/>
      <c r="C19" s="25">
        <f>dochody!C31+dochody!C51</f>
        <v>2200</v>
      </c>
      <c r="D19" s="151"/>
    </row>
    <row r="20" spans="1:4" s="3" customFormat="1" ht="21.75" customHeight="1">
      <c r="A20" s="150" t="s">
        <v>144</v>
      </c>
      <c r="B20" s="32"/>
      <c r="C20" s="32">
        <f>dochody!C84</f>
        <v>340045</v>
      </c>
      <c r="D20" s="149"/>
    </row>
    <row r="21" spans="1:4" s="3" customFormat="1" ht="15" customHeight="1">
      <c r="A21" s="152" t="s">
        <v>146</v>
      </c>
      <c r="B21" s="25"/>
      <c r="C21" s="25"/>
      <c r="D21" s="153"/>
    </row>
    <row r="22" spans="1:4" s="3" customFormat="1" ht="13.5" customHeight="1">
      <c r="A22" s="152" t="s">
        <v>147</v>
      </c>
      <c r="B22" s="25"/>
      <c r="C22" s="25"/>
      <c r="D22" s="153"/>
    </row>
    <row r="23" spans="1:4" s="3" customFormat="1" ht="24" customHeight="1">
      <c r="A23" s="152" t="s">
        <v>148</v>
      </c>
      <c r="B23" s="25"/>
      <c r="C23" s="25"/>
      <c r="D23" s="153"/>
    </row>
    <row r="24" spans="1:4" s="3" customFormat="1" ht="15" customHeight="1">
      <c r="A24" s="12" t="s">
        <v>92</v>
      </c>
      <c r="B24" s="13" t="e">
        <f>dochody!#REF!</f>
        <v>#REF!</v>
      </c>
      <c r="C24" s="13">
        <f>dochody!C111+dochody!C13</f>
        <v>90361</v>
      </c>
      <c r="D24" s="19" t="e">
        <f t="shared" si="0"/>
        <v>#REF!</v>
      </c>
    </row>
    <row r="25" spans="1:4" s="3" customFormat="1" ht="15" customHeight="1">
      <c r="A25" s="22"/>
      <c r="B25" s="25"/>
      <c r="C25" s="25"/>
      <c r="D25" s="14"/>
    </row>
    <row r="26" spans="1:4" ht="18" customHeight="1">
      <c r="A26" s="21" t="s">
        <v>93</v>
      </c>
      <c r="B26" s="8" t="e">
        <f>B27+B30</f>
        <v>#REF!</v>
      </c>
      <c r="C26" s="8">
        <f>C27+C30</f>
        <v>21579184</v>
      </c>
      <c r="D26" s="9" t="e">
        <f>C26/B26</f>
        <v>#REF!</v>
      </c>
    </row>
    <row r="27" spans="1:4" s="3" customFormat="1" ht="15" customHeight="1">
      <c r="A27" s="22" t="s">
        <v>94</v>
      </c>
      <c r="B27" s="23" t="e">
        <f>dochody!#REF!+dochody!#REF!+dochody!#REF!+dochody!#REF!+dochody!#REF!+dochody!#REF!+dochody!#REF!</f>
        <v>#REF!</v>
      </c>
      <c r="C27" s="23">
        <f>dochody!C10+dochody!C28+dochody!C33+dochody!C45+dochody!C53+dochody!C87+dochody!C116+dochody!C119</f>
        <v>6949596</v>
      </c>
      <c r="D27" s="24" t="e">
        <f>C27/B27</f>
        <v>#REF!</v>
      </c>
    </row>
    <row r="28" spans="1:4" s="3" customFormat="1" ht="15" customHeight="1">
      <c r="A28" s="22" t="s">
        <v>95</v>
      </c>
      <c r="B28" s="25"/>
      <c r="C28" s="25"/>
      <c r="D28" s="26"/>
    </row>
    <row r="29" spans="1:4" s="3" customFormat="1" ht="15" customHeight="1">
      <c r="A29" s="12" t="s">
        <v>96</v>
      </c>
      <c r="B29" s="13" t="e">
        <f>dochody!#REF!</f>
        <v>#REF!</v>
      </c>
      <c r="C29" s="13"/>
      <c r="D29" s="14" t="e">
        <f>C29/B29</f>
        <v>#REF!</v>
      </c>
    </row>
    <row r="30" spans="1:4" s="3" customFormat="1" ht="15" customHeight="1">
      <c r="A30" s="27" t="s">
        <v>97</v>
      </c>
      <c r="B30" s="23" t="e">
        <f>dochody!#REF!</f>
        <v>#REF!</v>
      </c>
      <c r="C30" s="23">
        <f>dochody!C112</f>
        <v>14629588</v>
      </c>
      <c r="D30" s="24" t="e">
        <f>C30/B30</f>
        <v>#REF!</v>
      </c>
    </row>
    <row r="31" spans="1:4" s="3" customFormat="1" ht="15" customHeight="1">
      <c r="A31" s="22" t="s">
        <v>95</v>
      </c>
      <c r="B31" s="28"/>
      <c r="C31" s="28"/>
      <c r="D31" s="26"/>
    </row>
    <row r="32" spans="1:4" s="3" customFormat="1" ht="15" customHeight="1">
      <c r="A32" s="29" t="s">
        <v>96</v>
      </c>
      <c r="B32" s="30"/>
      <c r="C32" s="30"/>
      <c r="D32" s="42">
        <v>0</v>
      </c>
    </row>
    <row r="33" spans="1:4" ht="12">
      <c r="A33" s="33"/>
      <c r="B33" s="32"/>
      <c r="C33" s="32"/>
      <c r="D33" s="34"/>
    </row>
    <row r="34" spans="1:4" s="3" customFormat="1" ht="18" customHeight="1">
      <c r="A34" s="7" t="s">
        <v>98</v>
      </c>
      <c r="B34" s="8" t="e">
        <f>B35+B36+B37</f>
        <v>#REF!</v>
      </c>
      <c r="C34" s="8">
        <f>C35+C36+C37</f>
        <v>34634924</v>
      </c>
      <c r="D34" s="35" t="e">
        <f>C34/B34</f>
        <v>#REF!</v>
      </c>
    </row>
    <row r="35" spans="1:4" s="3" customFormat="1" ht="15" customHeight="1">
      <c r="A35" s="36" t="s">
        <v>99</v>
      </c>
      <c r="B35" s="10" t="e">
        <f>dochody!#REF!</f>
        <v>#REF!</v>
      </c>
      <c r="C35" s="10">
        <f>dochody!C61</f>
        <v>34432445</v>
      </c>
      <c r="D35" s="37" t="e">
        <f>C35/B35</f>
        <v>#REF!</v>
      </c>
    </row>
    <row r="36" spans="1:4" s="3" customFormat="1" ht="15" customHeight="1">
      <c r="A36" s="20" t="s">
        <v>100</v>
      </c>
      <c r="B36" s="10" t="e">
        <f>dochody!#REF!</f>
        <v>#REF!</v>
      </c>
      <c r="C36" s="10">
        <f>dochody!C62</f>
        <v>0</v>
      </c>
      <c r="D36" s="19" t="e">
        <f>C36/B36</f>
        <v>#REF!</v>
      </c>
    </row>
    <row r="37" spans="1:4" s="3" customFormat="1" ht="15" customHeight="1">
      <c r="A37" s="38" t="s">
        <v>140</v>
      </c>
      <c r="B37" s="10" t="e">
        <f>dochody!#REF!</f>
        <v>#REF!</v>
      </c>
      <c r="C37" s="10">
        <f>dochody!C63</f>
        <v>202479</v>
      </c>
      <c r="D37" s="31" t="e">
        <f>C37/B37</f>
        <v>#REF!</v>
      </c>
    </row>
    <row r="38" spans="1:4" s="3" customFormat="1" ht="21.75" customHeight="1">
      <c r="A38" s="39" t="s">
        <v>101</v>
      </c>
      <c r="B38" s="40" t="e">
        <f>B6+B26+B34</f>
        <v>#REF!</v>
      </c>
      <c r="C38" s="40">
        <f>C6+C26+C34</f>
        <v>77835669</v>
      </c>
      <c r="D38" s="9" t="e">
        <f>C38/B38</f>
        <v>#REF!</v>
      </c>
    </row>
    <row r="40" spans="2:3" ht="12">
      <c r="B40" s="41" t="e">
        <f>B6+B26+B34</f>
        <v>#REF!</v>
      </c>
      <c r="C40" s="41">
        <f>C6+C26+C34</f>
        <v>77835669</v>
      </c>
    </row>
  </sheetData>
  <mergeCells count="6">
    <mergeCell ref="A1:D1"/>
    <mergeCell ref="A2:D2"/>
    <mergeCell ref="B7:B8"/>
    <mergeCell ref="C7:C8"/>
    <mergeCell ref="D7:D8"/>
    <mergeCell ref="A7:A8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Piotr</cp:lastModifiedBy>
  <cp:lastPrinted>2004-02-24T08:53:15Z</cp:lastPrinted>
  <dcterms:created xsi:type="dcterms:W3CDTF">2001-10-24T04:45:25Z</dcterms:created>
  <dcterms:modified xsi:type="dcterms:W3CDTF">2004-02-24T08:53:18Z</dcterms:modified>
  <cp:category/>
  <cp:version/>
  <cp:contentType/>
  <cp:contentStatus/>
</cp:coreProperties>
</file>