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chody" sheetId="1" r:id="rId1"/>
    <sheet name="Zestawienie" sheetId="2" r:id="rId2"/>
    <sheet name="Wykres1" sheetId="3" r:id="rId3"/>
  </sheets>
  <definedNames>
    <definedName name="_xlnm.Print_Area" localSheetId="0">'dochody'!$A$1:$C$140</definedName>
    <definedName name="_xlnm.Print_Area" localSheetId="1">'Zestawienie'!$A$1:$D$33</definedName>
    <definedName name="_xlnm.Print_Titles" localSheetId="0">'dochody'!$7:$8</definedName>
  </definedNames>
  <calcPr fullCalcOnLoad="1"/>
</workbook>
</file>

<file path=xl/sharedStrings.xml><?xml version="1.0" encoding="utf-8"?>
<sst xmlns="http://schemas.openxmlformats.org/spreadsheetml/2006/main" count="174" uniqueCount="144">
  <si>
    <t>Dział</t>
  </si>
  <si>
    <t>Treść</t>
  </si>
  <si>
    <t>010</t>
  </si>
  <si>
    <t>ROLNICTWO I ŁOWIECTWO</t>
  </si>
  <si>
    <t>600</t>
  </si>
  <si>
    <t>TRANSPORT I ŁĄCZNOŚĆ</t>
  </si>
  <si>
    <t>GOSPODARKA MIESZKANIOWA</t>
  </si>
  <si>
    <t>wpływy z odsetek na rachunkach bankowych (dot. Powiatowy Inspektorat Weterynarii)</t>
  </si>
  <si>
    <t>Prace geodezyjno-urządzeniowe na potrzeby rolnictwa</t>
  </si>
  <si>
    <t>020</t>
  </si>
  <si>
    <t>LEŚNICTWO</t>
  </si>
  <si>
    <t>wpływy z odsetek na rachunkach bankowych (dot. PZDP)</t>
  </si>
  <si>
    <t>dochody z najmu i dzierżawy</t>
  </si>
  <si>
    <t>wpływy ze sprzedaży mienia</t>
  </si>
  <si>
    <t>5%-wy udział w dochodach z gospodarowania mieniem Skarbu Państwa</t>
  </si>
  <si>
    <t>DOCHODY WŁASNE, w tym:</t>
  </si>
  <si>
    <t>DOTACJE NA REALIZACJĘ ZADAŃ Z ZAKRESU ADM. RZĄDOWEJ, w tym:</t>
  </si>
  <si>
    <t>DOTACJE NA REALIZACJĘ ZADAŃ WŁASNYCH</t>
  </si>
  <si>
    <t>DOTACJE NA REALIZACJĘ ZADAŃ Z ZAKRESU ADM. RZĄDOWEJ</t>
  </si>
  <si>
    <t>710</t>
  </si>
  <si>
    <t>DZIAŁALNOŚĆ USŁUGOWA</t>
  </si>
  <si>
    <t>wpływy z odsetek na rachunkach bankowych (dot. P.Inspektorat Nadzoru Budowlanego)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</si>
  <si>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</si>
  <si>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</si>
  <si>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</si>
  <si>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</si>
  <si>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750</t>
  </si>
  <si>
    <t>ADMINISTRACJA PUBLICZNA</t>
  </si>
  <si>
    <t>wpływy z opłaty komunikacyjnej</t>
  </si>
  <si>
    <t>wpływy z odsetek na rachunkach bankowych (dot. Starostwo Powiatowe)</t>
  </si>
  <si>
    <t>Urzędy wojewódzkie</t>
  </si>
  <si>
    <t>Komisje poborowe</t>
  </si>
  <si>
    <t>754</t>
  </si>
  <si>
    <t>BEZPIECZEŃSTWO PUBLICZNE I OCHRONA PRZECIWPOŻAROWA</t>
  </si>
  <si>
    <t>756</t>
  </si>
  <si>
    <t>DOCHODY OD OSÓB PRAWNYCH, OD OSÓB FIZYCZNYCH I OD INNYCH JEDNOSTEK NIE POSIADAJĄCYCH OSOBOWOŚCI PRAWNEJ</t>
  </si>
  <si>
    <t>758</t>
  </si>
  <si>
    <t>RÓŻNE ROZLICZENIA</t>
  </si>
  <si>
    <t>część oświatowa</t>
  </si>
  <si>
    <t>część wyrównawcza</t>
  </si>
  <si>
    <t>część drogowa</t>
  </si>
  <si>
    <t>Udział w podatku dochodowym od osób fizycznych</t>
  </si>
  <si>
    <t>SUBWENCJA OGÓLNA, w tym:</t>
  </si>
  <si>
    <t>wpływy z odsetek na rachunkach bankowych i lokat (dot. rachunku podstawowego budżetu powiatu)</t>
  </si>
  <si>
    <t>OŚWIATA I WYCHOWANIE</t>
  </si>
  <si>
    <t xml:space="preserve">dochody z najmu i dzierżawy </t>
  </si>
  <si>
    <t>w tym wg jednostek odpowiedzialnych za wykonanie:</t>
  </si>
  <si>
    <t>L.O. im. A. Osuchowskiego</t>
  </si>
  <si>
    <t>L.O. Wisła</t>
  </si>
  <si>
    <t>ZSO im M.Kopernika</t>
  </si>
  <si>
    <t>ZSO Skoczów</t>
  </si>
  <si>
    <t>ZSB Cieszyn</t>
  </si>
  <si>
    <t>ZSZ Skoczów</t>
  </si>
  <si>
    <t>ZSZ Cieszyn</t>
  </si>
  <si>
    <t>ZSRT Cieszyn</t>
  </si>
  <si>
    <t>ZSGH Wisła</t>
  </si>
  <si>
    <t>ZSEG Cieszyn</t>
  </si>
  <si>
    <t>ZST Ustroń</t>
  </si>
  <si>
    <t>ZSRCKU Międzyświeć</t>
  </si>
  <si>
    <t>CKP Bażanowice</t>
  </si>
  <si>
    <t>wpływy z odsetek na rachunkach bankowych (dot. wszystkich jednostek oświatowych dz. 801)</t>
  </si>
  <si>
    <t>OCHRONA ZDROWIA</t>
  </si>
  <si>
    <t>Składki na ubezpieczenia zdrowotne oraz świadczenia dla osób nie objętych obowiązkiem ubezpieczenia zdrowotnego</t>
  </si>
  <si>
    <t>OPIEKA SPOŁECZNA</t>
  </si>
  <si>
    <t>w tym wg jednostek</t>
  </si>
  <si>
    <t>odpowiedzialnych za wykonanie</t>
  </si>
  <si>
    <t>-DD Cieszyn</t>
  </si>
  <si>
    <t>-DD Kończyce Wielkie</t>
  </si>
  <si>
    <t>-DPS Pogórze</t>
  </si>
  <si>
    <t>-DPS Skoczów</t>
  </si>
  <si>
    <t xml:space="preserve">dochody z usług </t>
  </si>
  <si>
    <t xml:space="preserve">w tym wg jednostek </t>
  </si>
  <si>
    <t>-DPS Cieszyn</t>
  </si>
  <si>
    <t>-DPS Drogomyśl</t>
  </si>
  <si>
    <t>DOTACJE NA REALIZACJĘ ZADAŃ WŁASNYCH, w tym:</t>
  </si>
  <si>
    <t>Placówki opiekuńczo-wychowawcze</t>
  </si>
  <si>
    <t>Domy pomocy społecznej</t>
  </si>
  <si>
    <t>Rodziny zastępcze</t>
  </si>
  <si>
    <t>Powiatowe urzędy pracy</t>
  </si>
  <si>
    <t>Pozostała działalność</t>
  </si>
  <si>
    <t>Zasiłki rodzinne, pielęgnacyjne i wychowawcze, w tym:</t>
  </si>
  <si>
    <t>Straż</t>
  </si>
  <si>
    <t>Powiatowe centra pomocy rodzinie</t>
  </si>
  <si>
    <t>EDUKACYJNA OPIEKA WYCHOWAWCZA</t>
  </si>
  <si>
    <t>SOSW</t>
  </si>
  <si>
    <t>ZSRT Cieszyn (internat)</t>
  </si>
  <si>
    <t>ZSRCKU Międzyświeć (internat)</t>
  </si>
  <si>
    <t>ZSGH Wisła (internat)</t>
  </si>
  <si>
    <t>PPP Cieszyn</t>
  </si>
  <si>
    <t>SSM Cieszyn</t>
  </si>
  <si>
    <t>SSM Dobka</t>
  </si>
  <si>
    <t>SSM Istebna</t>
  </si>
  <si>
    <t>wpływy z odsetek na rachunkach bankowych (dot. w/w jedn.)</t>
  </si>
  <si>
    <t>OGÓŁEM DOCHODY</t>
  </si>
  <si>
    <t>REALIZACJA DOCHODÓW BUDŻETU POWIATU</t>
  </si>
  <si>
    <t>WG WAŻNIEJSZYCH ŹRÓDEŁ</t>
  </si>
  <si>
    <t>Wyszczególnienie</t>
  </si>
  <si>
    <t>Wskaźnik 4:3%</t>
  </si>
  <si>
    <t>Dochody własne:</t>
  </si>
  <si>
    <t>- udział we wpływach z podatku dochodowym od osób fizycznych</t>
  </si>
  <si>
    <t>- dochody z majątku powiatu</t>
  </si>
  <si>
    <t>w tym:</t>
  </si>
  <si>
    <t>- dochody z czynszów dzierżawnych i najmu z wyłączeniem oświaty</t>
  </si>
  <si>
    <t>- dochody z czynszów dzierżawnych i najmu realizowane przez jednostki oświatowe</t>
  </si>
  <si>
    <t>- dochody z opłat komunikacyjnych</t>
  </si>
  <si>
    <t>- wpływy z usług DPS-ów</t>
  </si>
  <si>
    <t>- dochody ze sprzedaży mienia</t>
  </si>
  <si>
    <t>- odsetki od środków finansowych</t>
  </si>
  <si>
    <t>- 5%-wy udział w doch. Sk. Państwa</t>
  </si>
  <si>
    <t>- pozostałe</t>
  </si>
  <si>
    <t>Dotacje celowe:</t>
  </si>
  <si>
    <t>- na zadania z zakresu adm. rządowej</t>
  </si>
  <si>
    <t xml:space="preserve">  w tym:</t>
  </si>
  <si>
    <t xml:space="preserve">   inwestycje</t>
  </si>
  <si>
    <t>- na zadania własne</t>
  </si>
  <si>
    <t>Subwencja ogólna:</t>
  </si>
  <si>
    <t>- część oświatowa</t>
  </si>
  <si>
    <t>- część drogowa</t>
  </si>
  <si>
    <t>- część wyrównawcza</t>
  </si>
  <si>
    <t>RAZEM DOCHODY</t>
  </si>
  <si>
    <t>Inspekcja Weterynaryjna</t>
  </si>
  <si>
    <t>pozostałe</t>
  </si>
  <si>
    <t xml:space="preserve">wg działów klasyfikacji budżetowej i ważniejszych źródeł  </t>
  </si>
  <si>
    <t>DOCHODY</t>
  </si>
  <si>
    <t>GOSPODARKA KOMUNALNA I OCHRONA ŚRODOWISKA</t>
  </si>
  <si>
    <t>DOCHODY WŁASNE</t>
  </si>
  <si>
    <t>odsetki od środków na rachunku PFOŚiGW</t>
  </si>
  <si>
    <t>zaświadczenia, zezwolenia na przewozy oraz licencje na transport</t>
  </si>
  <si>
    <t>Przewidywane wykonanie 2002</t>
  </si>
  <si>
    <t>Plan 2003</t>
  </si>
  <si>
    <t>DOTACJE NA PODSTAWIE POROZUMIEŃ Z J.S.T. (drogi wojewódzkie)</t>
  </si>
  <si>
    <t>Obrona cywilna</t>
  </si>
  <si>
    <t>Urzędy wojewódzkie (akcja kurierska)</t>
  </si>
  <si>
    <t>Zespoły d/s orzekania o stopniu niepełnosprawności</t>
  </si>
  <si>
    <t>-DPS Kończyce Małe</t>
  </si>
  <si>
    <t>z tytułu pomocy finansowej uzyskanej z programu SAPARD na dofinansowanie własnych zadań inwestycyjnych</t>
  </si>
  <si>
    <t>wpływy z odsetek na rachunkach bankowych (dot. PSP)</t>
  </si>
  <si>
    <t>Komendy powiatowe PSP</t>
  </si>
  <si>
    <t>(dot. wszystkich jednostek opieki społecznej)</t>
  </si>
  <si>
    <t>wpływy z odsetek na rachunkach bankowych</t>
  </si>
  <si>
    <t>dotacja w ramach kontraktu regionalnego na modernizację Szpitala Śląskiego</t>
  </si>
  <si>
    <t>dotacja na restrukturyzację CPR</t>
  </si>
  <si>
    <t>KULTURA I OCHRONA DZIEDZICTWA NARODOWEGO</t>
  </si>
  <si>
    <t>DOTACJE NA PODSTAWIE POROZUMIEŃ Z J.S.T. (Muzeum w Skoczowie)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</si>
</sst>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0.000%"/>
    <numFmt numFmtId="167" formatCode="#,##0.0"/>
  </numFmts>
  <fonts count="19">
    <font>
      <sz val="10"/>
      <name val="Arial CE"/>
      <family val="0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color indexed="9"/>
      <name val="Arial CE"/>
      <family val="2"/>
    </font>
    <font>
      <b/>
      <sz val="8"/>
      <name val="Arial CE"/>
      <family val="0"/>
    </font>
    <font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0" fontId="5" fillId="0" borderId="1" xfId="19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10" fontId="4" fillId="0" borderId="4" xfId="19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left" vertical="center" indent="1"/>
    </xf>
    <xf numFmtId="3" fontId="4" fillId="0" borderId="5" xfId="0" applyNumberFormat="1" applyFont="1" applyBorder="1" applyAlignment="1">
      <alignment horizontal="right" vertical="center"/>
    </xf>
    <xf numFmtId="10" fontId="4" fillId="0" borderId="5" xfId="19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center" wrapText="1" indent="1"/>
    </xf>
    <xf numFmtId="10" fontId="4" fillId="0" borderId="3" xfId="19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10" fontId="4" fillId="0" borderId="7" xfId="19" applyNumberFormat="1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10" fontId="4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right" vertical="center"/>
    </xf>
    <xf numFmtId="10" fontId="4" fillId="0" borderId="9" xfId="19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/>
    </xf>
    <xf numFmtId="10" fontId="4" fillId="0" borderId="8" xfId="0" applyNumberFormat="1" applyFont="1" applyBorder="1" applyAlignment="1">
      <alignment vertical="center"/>
    </xf>
    <xf numFmtId="10" fontId="5" fillId="0" borderId="7" xfId="19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0" fontId="4" fillId="0" borderId="2" xfId="19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41" fontId="4" fillId="0" borderId="9" xfId="19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5" fontId="12" fillId="0" borderId="1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2" fillId="0" borderId="6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49" fontId="12" fillId="0" borderId="2" xfId="0" applyNumberFormat="1" applyFont="1" applyBorder="1" applyAlignment="1">
      <alignment vertical="center" wrapText="1"/>
    </xf>
    <xf numFmtId="165" fontId="12" fillId="0" borderId="2" xfId="0" applyNumberFormat="1" applyFont="1" applyBorder="1" applyAlignment="1">
      <alignment vertical="center"/>
    </xf>
    <xf numFmtId="165" fontId="12" fillId="0" borderId="7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9" fontId="12" fillId="0" borderId="9" xfId="0" applyNumberFormat="1" applyFont="1" applyBorder="1" applyAlignment="1">
      <alignment vertical="center" wrapText="1"/>
    </xf>
    <xf numFmtId="165" fontId="12" fillId="0" borderId="9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2" fillId="0" borderId="7" xfId="0" applyFont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right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>
      <alignment vertical="center"/>
    </xf>
    <xf numFmtId="164" fontId="15" fillId="0" borderId="0" xfId="0" applyNumberFormat="1" applyFont="1" applyFill="1" applyBorder="1" applyAlignment="1">
      <alignment horizontal="right" vertical="center" wrapText="1"/>
    </xf>
    <xf numFmtId="49" fontId="12" fillId="0" borderId="6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vertical="center" wrapText="1"/>
    </xf>
    <xf numFmtId="165" fontId="12" fillId="0" borderId="3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vertical="center" wrapText="1"/>
    </xf>
    <xf numFmtId="165" fontId="12" fillId="0" borderId="6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4" fontId="12" fillId="0" borderId="0" xfId="19" applyNumberFormat="1" applyFont="1" applyBorder="1" applyAlignment="1">
      <alignment vertical="center"/>
    </xf>
    <xf numFmtId="49" fontId="12" fillId="0" borderId="2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49" fontId="12" fillId="0" borderId="4" xfId="0" applyNumberFormat="1" applyFont="1" applyBorder="1" applyAlignment="1">
      <alignment vertical="center" wrapText="1"/>
    </xf>
    <xf numFmtId="165" fontId="12" fillId="0" borderId="4" xfId="0" applyNumberFormat="1" applyFont="1" applyBorder="1" applyAlignment="1">
      <alignment vertical="center"/>
    </xf>
    <xf numFmtId="164" fontId="15" fillId="0" borderId="0" xfId="19" applyNumberFormat="1" applyFont="1" applyBorder="1" applyAlignment="1">
      <alignment vertical="center"/>
    </xf>
    <xf numFmtId="49" fontId="12" fillId="0" borderId="6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2" fillId="0" borderId="9" xfId="0" applyNumberFormat="1" applyFont="1" applyBorder="1" applyAlignment="1">
      <alignment vertical="center"/>
    </xf>
    <xf numFmtId="49" fontId="12" fillId="0" borderId="8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vertical="center" wrapText="1"/>
    </xf>
    <xf numFmtId="165" fontId="15" fillId="2" borderId="1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 vertical="center"/>
    </xf>
    <xf numFmtId="49" fontId="12" fillId="2" borderId="2" xfId="0" applyNumberFormat="1" applyFont="1" applyFill="1" applyBorder="1" applyAlignment="1">
      <alignment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49" fontId="12" fillId="2" borderId="3" xfId="0" applyNumberFormat="1" applyFont="1" applyFill="1" applyBorder="1" applyAlignment="1">
      <alignment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right" vertical="center"/>
    </xf>
    <xf numFmtId="165" fontId="12" fillId="2" borderId="3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49" fontId="12" fillId="2" borderId="1" xfId="0" applyNumberFormat="1" applyFont="1" applyFill="1" applyBorder="1" applyAlignment="1">
      <alignment vertical="center" wrapText="1"/>
    </xf>
    <xf numFmtId="165" fontId="12" fillId="0" borderId="1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vertical="center" wrapText="1"/>
    </xf>
    <xf numFmtId="165" fontId="12" fillId="0" borderId="6" xfId="0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12" fillId="0" borderId="8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horizontal="left" vertical="center" wrapText="1" indent="9"/>
    </xf>
    <xf numFmtId="165" fontId="12" fillId="0" borderId="3" xfId="0" applyNumberFormat="1" applyFont="1" applyBorder="1" applyAlignment="1">
      <alignment horizontal="right" vertical="center"/>
    </xf>
    <xf numFmtId="49" fontId="12" fillId="2" borderId="4" xfId="0" applyNumberFormat="1" applyFont="1" applyFill="1" applyBorder="1" applyAlignment="1">
      <alignment vertical="center" wrapText="1"/>
    </xf>
    <xf numFmtId="165" fontId="12" fillId="0" borderId="4" xfId="0" applyNumberFormat="1" applyFont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49" fontId="12" fillId="2" borderId="6" xfId="0" applyNumberFormat="1" applyFont="1" applyFill="1" applyBorder="1" applyAlignment="1">
      <alignment vertical="center" wrapText="1"/>
    </xf>
    <xf numFmtId="165" fontId="18" fillId="0" borderId="1" xfId="0" applyNumberFormat="1" applyFont="1" applyBorder="1" applyAlignment="1">
      <alignment vertical="center"/>
    </xf>
    <xf numFmtId="164" fontId="18" fillId="0" borderId="0" xfId="19" applyNumberFormat="1" applyFont="1" applyBorder="1" applyAlignment="1">
      <alignment vertical="center"/>
    </xf>
    <xf numFmtId="165" fontId="12" fillId="0" borderId="8" xfId="0" applyNumberFormat="1" applyFont="1" applyFill="1" applyBorder="1" applyAlignment="1">
      <alignment horizontal="right" vertical="center" wrapText="1"/>
    </xf>
    <xf numFmtId="49" fontId="12" fillId="2" borderId="8" xfId="0" applyNumberFormat="1" applyFont="1" applyFill="1" applyBorder="1" applyAlignment="1">
      <alignment vertical="center" wrapText="1"/>
    </xf>
    <xf numFmtId="165" fontId="12" fillId="2" borderId="8" xfId="0" applyNumberFormat="1" applyFont="1" applyFill="1" applyBorder="1" applyAlignment="1">
      <alignment horizontal="right" vertical="center"/>
    </xf>
    <xf numFmtId="49" fontId="12" fillId="0" borderId="6" xfId="0" applyNumberFormat="1" applyFont="1" applyBorder="1" applyAlignment="1">
      <alignment vertical="center"/>
    </xf>
    <xf numFmtId="165" fontId="12" fillId="0" borderId="9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vertical="center"/>
    </xf>
    <xf numFmtId="165" fontId="18" fillId="0" borderId="1" xfId="0" applyNumberFormat="1" applyFont="1" applyFill="1" applyBorder="1" applyAlignment="1">
      <alignment horizontal="right" vertical="center"/>
    </xf>
    <xf numFmtId="0" fontId="12" fillId="0" borderId="6" xfId="0" applyFont="1" applyBorder="1" applyAlignment="1">
      <alignment vertical="center" wrapText="1"/>
    </xf>
    <xf numFmtId="165" fontId="13" fillId="0" borderId="7" xfId="0" applyNumberFormat="1" applyFont="1" applyBorder="1" applyAlignment="1">
      <alignment vertical="center" wrapText="1"/>
    </xf>
    <xf numFmtId="165" fontId="13" fillId="0" borderId="2" xfId="0" applyNumberFormat="1" applyFont="1" applyBorder="1" applyAlignment="1">
      <alignment vertical="center"/>
    </xf>
    <xf numFmtId="165" fontId="13" fillId="0" borderId="3" xfId="0" applyNumberFormat="1" applyFont="1" applyBorder="1" applyAlignment="1">
      <alignment vertical="center"/>
    </xf>
    <xf numFmtId="165" fontId="13" fillId="0" borderId="1" xfId="0" applyNumberFormat="1" applyFont="1" applyBorder="1" applyAlignment="1">
      <alignment vertical="center"/>
    </xf>
    <xf numFmtId="165" fontId="13" fillId="0" borderId="6" xfId="0" applyNumberFormat="1" applyFont="1" applyBorder="1" applyAlignment="1">
      <alignment vertical="center"/>
    </xf>
    <xf numFmtId="165" fontId="13" fillId="0" borderId="9" xfId="0" applyNumberFormat="1" applyFont="1" applyBorder="1" applyAlignment="1">
      <alignment vertical="center"/>
    </xf>
    <xf numFmtId="165" fontId="12" fillId="2" borderId="9" xfId="0" applyNumberFormat="1" applyFont="1" applyFill="1" applyBorder="1" applyAlignment="1">
      <alignment horizontal="right" vertical="center" wrapText="1"/>
    </xf>
    <xf numFmtId="165" fontId="12" fillId="0" borderId="8" xfId="0" applyNumberFormat="1" applyFont="1" applyBorder="1" applyAlignment="1">
      <alignment horizontal="right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9" fontId="13" fillId="0" borderId="3" xfId="0" applyNumberFormat="1" applyFont="1" applyBorder="1" applyAlignment="1">
      <alignment vertical="center" wrapText="1"/>
    </xf>
    <xf numFmtId="165" fontId="13" fillId="0" borderId="4" xfId="0" applyNumberFormat="1" applyFont="1" applyBorder="1" applyAlignment="1">
      <alignment vertical="center"/>
    </xf>
    <xf numFmtId="49" fontId="13" fillId="2" borderId="1" xfId="0" applyNumberFormat="1" applyFont="1" applyFill="1" applyBorder="1" applyAlignment="1">
      <alignment vertical="center" wrapText="1"/>
    </xf>
    <xf numFmtId="165" fontId="13" fillId="0" borderId="1" xfId="0" applyNumberFormat="1" applyFont="1" applyBorder="1" applyAlignment="1">
      <alignment horizontal="right" vertical="center"/>
    </xf>
    <xf numFmtId="165" fontId="12" fillId="2" borderId="5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0" fontId="4" fillId="0" borderId="2" xfId="19" applyNumberFormat="1" applyFont="1" applyBorder="1" applyAlignment="1">
      <alignment horizontal="right" vertical="center"/>
    </xf>
    <xf numFmtId="10" fontId="4" fillId="0" borderId="3" xfId="19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165" fontId="18" fillId="0" borderId="1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Struktura dochodów 2002r.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2305"/>
          <c:w val="0.74925"/>
          <c:h val="0.63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(Zestawienie!$A$6,Zestawienie!$A$20,Zestawienie!$A$28)</c:f>
              <c:strCache>
                <c:ptCount val="3"/>
                <c:pt idx="0">
                  <c:v>Dochody własne:</c:v>
                </c:pt>
                <c:pt idx="1">
                  <c:v>Dotacje celowe:</c:v>
                </c:pt>
                <c:pt idx="2">
                  <c:v>Subwencja ogólna:</c:v>
                </c:pt>
              </c:strCache>
            </c:strRef>
          </c:cat>
          <c:val>
            <c:numRef>
              <c:f>(Zestawienie!$C$6,Zestawienie!$C$20,Zestawienie!$C$28)</c:f>
              <c:numCache>
                <c:ptCount val="3"/>
                <c:pt idx="0">
                  <c:v>0</c:v>
                </c:pt>
                <c:pt idx="1">
                  <c:v>25215816</c:v>
                </c:pt>
                <c:pt idx="2">
                  <c:v>38640252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114300</xdr:rowOff>
    </xdr:from>
    <xdr:to>
      <xdr:col>3</xdr:col>
      <xdr:colOff>0</xdr:colOff>
      <xdr:row>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91100" y="114300"/>
          <a:ext cx="1285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Załącznik  nr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40"/>
  <sheetViews>
    <sheetView tabSelected="1" view="pageBreakPreview" zoomScaleSheetLayoutView="100" workbookViewId="0" topLeftCell="A1">
      <selection activeCell="C26" sqref="C26"/>
    </sheetView>
  </sheetViews>
  <sheetFormatPr defaultColWidth="9.00390625" defaultRowHeight="12.75"/>
  <cols>
    <col min="1" max="1" width="6.125" style="46" customWidth="1"/>
    <col min="2" max="2" width="54.25390625" style="48" customWidth="1"/>
    <col min="3" max="3" width="22.00390625" style="46" customWidth="1"/>
    <col min="4" max="4" width="11.75390625" style="46" customWidth="1"/>
    <col min="5" max="16384" width="9.125" style="46" customWidth="1"/>
  </cols>
  <sheetData>
    <row r="1" ht="9.75" customHeight="1"/>
    <row r="2" ht="9.75" customHeight="1"/>
    <row r="3" ht="9.75" customHeight="1"/>
    <row r="4" spans="1:4" ht="20.25">
      <c r="A4" s="155" t="s">
        <v>123</v>
      </c>
      <c r="B4" s="155"/>
      <c r="C4" s="155"/>
      <c r="D4" s="45"/>
    </row>
    <row r="5" spans="1:4" ht="18">
      <c r="A5" s="156" t="s">
        <v>122</v>
      </c>
      <c r="B5" s="156"/>
      <c r="C5" s="156"/>
      <c r="D5" s="45"/>
    </row>
    <row r="6" ht="12.75">
      <c r="A6" s="47"/>
    </row>
    <row r="7" spans="1:4" s="148" customFormat="1" ht="24.75" customHeight="1">
      <c r="A7" s="144" t="s">
        <v>0</v>
      </c>
      <c r="B7" s="145" t="s">
        <v>1</v>
      </c>
      <c r="C7" s="146" t="s">
        <v>129</v>
      </c>
      <c r="D7" s="147"/>
    </row>
    <row r="8" spans="1:4" ht="12.75">
      <c r="A8" s="49">
        <v>1</v>
      </c>
      <c r="B8" s="50">
        <v>2</v>
      </c>
      <c r="C8" s="51">
        <v>4</v>
      </c>
      <c r="D8" s="52"/>
    </row>
    <row r="9" spans="1:4" ht="19.5" customHeight="1">
      <c r="A9" s="53" t="s">
        <v>2</v>
      </c>
      <c r="B9" s="54" t="s">
        <v>3</v>
      </c>
      <c r="C9" s="55">
        <f>C10+C12</f>
        <v>292150</v>
      </c>
      <c r="D9" s="56"/>
    </row>
    <row r="10" spans="1:4" ht="15" customHeight="1">
      <c r="A10" s="43"/>
      <c r="B10" s="44" t="s">
        <v>15</v>
      </c>
      <c r="C10" s="57">
        <f>C11</f>
        <v>150</v>
      </c>
      <c r="D10" s="58"/>
    </row>
    <row r="11" spans="1:4" ht="25.5" customHeight="1">
      <c r="A11" s="59"/>
      <c r="B11" s="44" t="s">
        <v>7</v>
      </c>
      <c r="C11" s="60">
        <v>150</v>
      </c>
      <c r="D11" s="61"/>
    </row>
    <row r="12" spans="1:4" ht="25.5" customHeight="1">
      <c r="A12" s="62"/>
      <c r="B12" s="44" t="s">
        <v>16</v>
      </c>
      <c r="C12" s="57">
        <f>C13+C14</f>
        <v>292000</v>
      </c>
      <c r="D12" s="61"/>
    </row>
    <row r="13" spans="1:4" ht="12.75">
      <c r="A13" s="62"/>
      <c r="B13" s="63" t="s">
        <v>8</v>
      </c>
      <c r="C13" s="65">
        <v>10000</v>
      </c>
      <c r="D13" s="61"/>
    </row>
    <row r="14" spans="1:4" ht="12.75">
      <c r="A14" s="66"/>
      <c r="B14" s="67" t="s">
        <v>120</v>
      </c>
      <c r="C14" s="68">
        <v>282000</v>
      </c>
      <c r="D14" s="61"/>
    </row>
    <row r="15" spans="1:4" s="69" customFormat="1" ht="19.5" customHeight="1">
      <c r="A15" s="53" t="s">
        <v>9</v>
      </c>
      <c r="B15" s="54" t="s">
        <v>10</v>
      </c>
      <c r="C15" s="55">
        <f>SUM(C16:C17)</f>
        <v>132242</v>
      </c>
      <c r="D15" s="56"/>
    </row>
    <row r="16" spans="1:4" s="69" customFormat="1" ht="15" customHeight="1">
      <c r="A16" s="53"/>
      <c r="B16" s="44" t="s">
        <v>125</v>
      </c>
      <c r="C16" s="134">
        <v>15242</v>
      </c>
      <c r="D16" s="56"/>
    </row>
    <row r="17" spans="1:4" ht="12.75">
      <c r="A17" s="70"/>
      <c r="B17" s="44" t="s">
        <v>17</v>
      </c>
      <c r="C17" s="57">
        <v>117000</v>
      </c>
      <c r="D17" s="61"/>
    </row>
    <row r="18" spans="1:4" s="72" customFormat="1" ht="19.5" customHeight="1">
      <c r="A18" s="53" t="s">
        <v>4</v>
      </c>
      <c r="B18" s="71" t="s">
        <v>5</v>
      </c>
      <c r="C18" s="55">
        <f>C19+C22</f>
        <v>1296932</v>
      </c>
      <c r="D18" s="56"/>
    </row>
    <row r="19" spans="1:4" s="75" customFormat="1" ht="15" customHeight="1">
      <c r="A19" s="73"/>
      <c r="B19" s="44" t="s">
        <v>15</v>
      </c>
      <c r="C19" s="164">
        <f>SUM(C20:C21)</f>
        <v>380182</v>
      </c>
      <c r="D19" s="74"/>
    </row>
    <row r="20" spans="1:4" s="75" customFormat="1" ht="25.5" customHeight="1">
      <c r="A20" s="135"/>
      <c r="B20" s="149" t="s">
        <v>135</v>
      </c>
      <c r="C20" s="136">
        <v>370182</v>
      </c>
      <c r="D20" s="74"/>
    </row>
    <row r="21" spans="1:4" s="72" customFormat="1" ht="12.75" customHeight="1">
      <c r="A21" s="76"/>
      <c r="B21" s="63" t="s">
        <v>11</v>
      </c>
      <c r="C21" s="77">
        <v>10000</v>
      </c>
      <c r="D21" s="74"/>
    </row>
    <row r="22" spans="1:4" s="72" customFormat="1" ht="25.5" customHeight="1">
      <c r="A22" s="76"/>
      <c r="B22" s="99" t="s">
        <v>130</v>
      </c>
      <c r="C22" s="128">
        <v>916750</v>
      </c>
      <c r="D22" s="74"/>
    </row>
    <row r="23" spans="1:4" s="69" customFormat="1" ht="19.5" customHeight="1">
      <c r="A23" s="78">
        <v>700</v>
      </c>
      <c r="B23" s="79" t="s">
        <v>6</v>
      </c>
      <c r="C23" s="80">
        <f>C24+C28</f>
        <v>2462126</v>
      </c>
      <c r="D23" s="81"/>
    </row>
    <row r="24" spans="1:4" ht="15" customHeight="1">
      <c r="A24" s="43"/>
      <c r="B24" s="44" t="s">
        <v>15</v>
      </c>
      <c r="C24" s="139">
        <f>C25+C26+C27</f>
        <v>2396700</v>
      </c>
      <c r="D24" s="74"/>
    </row>
    <row r="25" spans="1:4" ht="12.75">
      <c r="A25" s="82"/>
      <c r="B25" s="63" t="s">
        <v>12</v>
      </c>
      <c r="C25" s="137">
        <v>16700</v>
      </c>
      <c r="D25" s="74"/>
    </row>
    <row r="26" spans="1:4" ht="12.75">
      <c r="A26" s="82"/>
      <c r="B26" s="83" t="s">
        <v>13</v>
      </c>
      <c r="C26" s="138">
        <v>2305000</v>
      </c>
      <c r="D26" s="74"/>
    </row>
    <row r="27" spans="1:4" ht="25.5" customHeight="1">
      <c r="A27" s="82"/>
      <c r="B27" s="67" t="s">
        <v>14</v>
      </c>
      <c r="C27" s="68">
        <v>75000</v>
      </c>
      <c r="D27" s="74"/>
    </row>
    <row r="28" spans="1:4" ht="27" customHeight="1">
      <c r="A28" s="66"/>
      <c r="B28" s="85" t="s">
        <v>18</v>
      </c>
      <c r="C28" s="140">
        <v>65426</v>
      </c>
      <c r="D28" s="74"/>
    </row>
    <row r="29" spans="1:4" s="72" customFormat="1" ht="19.5" customHeight="1">
      <c r="A29" s="78" t="s">
        <v>19</v>
      </c>
      <c r="B29" s="87" t="s">
        <v>20</v>
      </c>
      <c r="C29" s="80">
        <f>C30+C32</f>
        <v>398284</v>
      </c>
      <c r="D29" s="88"/>
    </row>
    <row r="30" spans="1:4" ht="15" customHeight="1">
      <c r="A30" s="62"/>
      <c r="B30" s="44" t="s">
        <v>15</v>
      </c>
      <c r="C30" s="139">
        <v>150</v>
      </c>
      <c r="D30" s="58"/>
    </row>
    <row r="31" spans="1:4" ht="25.5" customHeight="1">
      <c r="A31" s="82"/>
      <c r="B31" s="85" t="s">
        <v>21</v>
      </c>
      <c r="C31" s="86">
        <v>150</v>
      </c>
      <c r="D31" s="74"/>
    </row>
    <row r="32" spans="1:4" ht="25.5" customHeight="1">
      <c r="A32" s="62"/>
      <c r="B32" s="44" t="s">
        <v>16</v>
      </c>
      <c r="C32" s="57">
        <f>SUM(C33:C36)</f>
        <v>398134</v>
      </c>
      <c r="D32" s="74"/>
    </row>
    <row r="33" spans="1:4" ht="12.75">
      <c r="A33" s="62"/>
      <c r="B33" s="63" t="s">
        <v>22</v>
      </c>
      <c r="C33" s="64">
        <v>53142</v>
      </c>
      <c r="D33" s="74"/>
    </row>
    <row r="34" spans="1:4" ht="12.75">
      <c r="A34" s="62"/>
      <c r="B34" s="83" t="s">
        <v>23</v>
      </c>
      <c r="C34" s="84">
        <v>135810</v>
      </c>
      <c r="D34" s="74"/>
    </row>
    <row r="35" spans="1:4" ht="12.75" customHeight="1">
      <c r="A35" s="62"/>
      <c r="B35" s="83" t="s">
        <v>24</v>
      </c>
      <c r="C35" s="84">
        <v>27182</v>
      </c>
      <c r="D35" s="74"/>
    </row>
    <row r="36" spans="1:4" ht="12.75">
      <c r="A36" s="66"/>
      <c r="B36" s="67" t="s">
        <v>25</v>
      </c>
      <c r="C36" s="68">
        <v>182000</v>
      </c>
      <c r="D36" s="74"/>
    </row>
    <row r="37" spans="1:4" s="72" customFormat="1" ht="19.5" customHeight="1">
      <c r="A37" s="78" t="s">
        <v>26</v>
      </c>
      <c r="B37" s="79" t="s">
        <v>27</v>
      </c>
      <c r="C37" s="80">
        <f>C38+C43</f>
        <v>3629752</v>
      </c>
      <c r="D37" s="81"/>
    </row>
    <row r="38" spans="1:4" ht="15" customHeight="1">
      <c r="A38" s="43"/>
      <c r="B38" s="44" t="s">
        <v>15</v>
      </c>
      <c r="C38" s="57">
        <f>SUM(C39:C42)</f>
        <v>3214352</v>
      </c>
      <c r="D38" s="89"/>
    </row>
    <row r="39" spans="1:4" ht="12.75">
      <c r="A39" s="82"/>
      <c r="B39" s="90" t="s">
        <v>28</v>
      </c>
      <c r="C39" s="64">
        <v>3035000</v>
      </c>
      <c r="D39" s="74"/>
    </row>
    <row r="40" spans="1:4" ht="12.75" customHeight="1">
      <c r="A40" s="82"/>
      <c r="B40" s="115" t="s">
        <v>127</v>
      </c>
      <c r="C40" s="118">
        <v>155000</v>
      </c>
      <c r="D40" s="74"/>
    </row>
    <row r="41" spans="1:4" ht="12.75">
      <c r="A41" s="82"/>
      <c r="B41" s="91" t="s">
        <v>12</v>
      </c>
      <c r="C41" s="84">
        <v>6272</v>
      </c>
      <c r="D41" s="74"/>
    </row>
    <row r="42" spans="1:4" ht="25.5" customHeight="1">
      <c r="A42" s="82"/>
      <c r="B42" s="92" t="s">
        <v>29</v>
      </c>
      <c r="C42" s="93">
        <v>18080</v>
      </c>
      <c r="D42" s="74"/>
    </row>
    <row r="43" spans="1:4" ht="25.5" customHeight="1">
      <c r="A43" s="62"/>
      <c r="B43" s="44" t="s">
        <v>16</v>
      </c>
      <c r="C43" s="57">
        <f>C44+C45+C46</f>
        <v>415400</v>
      </c>
      <c r="D43" s="74"/>
    </row>
    <row r="44" spans="1:4" ht="12.75">
      <c r="A44" s="62"/>
      <c r="B44" s="63" t="s">
        <v>30</v>
      </c>
      <c r="C44" s="64">
        <v>359000</v>
      </c>
      <c r="D44" s="74"/>
    </row>
    <row r="45" spans="1:4" ht="12.75">
      <c r="A45" s="62"/>
      <c r="B45" s="85" t="s">
        <v>132</v>
      </c>
      <c r="C45" s="86">
        <v>3400</v>
      </c>
      <c r="D45" s="74"/>
    </row>
    <row r="46" spans="1:4" ht="12.75">
      <c r="A46" s="66"/>
      <c r="B46" s="67" t="s">
        <v>31</v>
      </c>
      <c r="C46" s="68">
        <v>53000</v>
      </c>
      <c r="D46" s="74"/>
    </row>
    <row r="47" spans="1:4" s="72" customFormat="1" ht="36.75" customHeight="1">
      <c r="A47" s="78" t="s">
        <v>32</v>
      </c>
      <c r="B47" s="87" t="s">
        <v>33</v>
      </c>
      <c r="C47" s="80">
        <f>C48+C50</f>
        <v>4351563</v>
      </c>
      <c r="D47" s="81"/>
    </row>
    <row r="48" spans="1:4" ht="15" customHeight="1">
      <c r="A48" s="62"/>
      <c r="B48" s="44" t="s">
        <v>15</v>
      </c>
      <c r="C48" s="139">
        <f>C49</f>
        <v>4200</v>
      </c>
      <c r="D48" s="74"/>
    </row>
    <row r="49" spans="1:4" ht="12.75">
      <c r="A49" s="82"/>
      <c r="B49" s="85" t="s">
        <v>136</v>
      </c>
      <c r="C49" s="140">
        <v>4200</v>
      </c>
      <c r="D49" s="74"/>
    </row>
    <row r="50" spans="1:4" ht="25.5" customHeight="1">
      <c r="A50" s="62"/>
      <c r="B50" s="44" t="s">
        <v>16</v>
      </c>
      <c r="C50" s="139">
        <f>SUM(C51:C52)</f>
        <v>4347363</v>
      </c>
      <c r="D50" s="74"/>
    </row>
    <row r="51" spans="1:4" ht="12.75">
      <c r="A51" s="62"/>
      <c r="B51" s="92" t="s">
        <v>137</v>
      </c>
      <c r="C51" s="150">
        <v>4163000</v>
      </c>
      <c r="D51" s="74"/>
    </row>
    <row r="52" spans="1:4" ht="12.75">
      <c r="A52" s="62"/>
      <c r="B52" s="67" t="s">
        <v>131</v>
      </c>
      <c r="C52" s="68">
        <v>184363</v>
      </c>
      <c r="D52" s="74"/>
    </row>
    <row r="53" spans="1:4" s="69" customFormat="1" ht="50.25" customHeight="1">
      <c r="A53" s="78" t="s">
        <v>34</v>
      </c>
      <c r="B53" s="87" t="s">
        <v>35</v>
      </c>
      <c r="C53" s="80">
        <f>C54</f>
        <v>1520450</v>
      </c>
      <c r="D53" s="94"/>
    </row>
    <row r="54" spans="1:4" s="96" customFormat="1" ht="12.75">
      <c r="A54" s="62"/>
      <c r="B54" s="95" t="s">
        <v>41</v>
      </c>
      <c r="C54" s="140">
        <v>1520450</v>
      </c>
      <c r="D54" s="89"/>
    </row>
    <row r="55" spans="1:4" s="72" customFormat="1" ht="19.5" customHeight="1">
      <c r="A55" s="78" t="s">
        <v>36</v>
      </c>
      <c r="B55" s="79" t="s">
        <v>37</v>
      </c>
      <c r="C55" s="80">
        <f>C56+C60</f>
        <v>38750252</v>
      </c>
      <c r="D55" s="94"/>
    </row>
    <row r="56" spans="1:4" ht="15" customHeight="1">
      <c r="A56" s="82"/>
      <c r="B56" s="97" t="s">
        <v>42</v>
      </c>
      <c r="C56" s="139">
        <f>SUM(C57:C59)</f>
        <v>38640252</v>
      </c>
      <c r="D56" s="89"/>
    </row>
    <row r="57" spans="1:4" ht="12.75">
      <c r="A57" s="82"/>
      <c r="B57" s="90" t="s">
        <v>38</v>
      </c>
      <c r="C57" s="137">
        <v>31864768</v>
      </c>
      <c r="D57" s="89"/>
    </row>
    <row r="58" spans="1:4" ht="12.75">
      <c r="A58" s="82"/>
      <c r="B58" s="91" t="s">
        <v>39</v>
      </c>
      <c r="C58" s="138">
        <v>1941315</v>
      </c>
      <c r="D58" s="89"/>
    </row>
    <row r="59" spans="1:4" ht="12.75">
      <c r="A59" s="82"/>
      <c r="B59" s="98" t="s">
        <v>40</v>
      </c>
      <c r="C59" s="141">
        <v>4834169</v>
      </c>
      <c r="D59" s="89"/>
    </row>
    <row r="60" spans="1:4" ht="15" customHeight="1">
      <c r="A60" s="62"/>
      <c r="B60" s="44" t="s">
        <v>15</v>
      </c>
      <c r="C60" s="57">
        <f>C61</f>
        <v>110000</v>
      </c>
      <c r="D60" s="89"/>
    </row>
    <row r="61" spans="1:4" ht="25.5">
      <c r="A61" s="66"/>
      <c r="B61" s="99" t="s">
        <v>43</v>
      </c>
      <c r="C61" s="100">
        <v>110000</v>
      </c>
      <c r="D61" s="74"/>
    </row>
    <row r="62" spans="1:4" s="72" customFormat="1" ht="19.5" customHeight="1">
      <c r="A62" s="101">
        <v>801</v>
      </c>
      <c r="B62" s="102" t="s">
        <v>44</v>
      </c>
      <c r="C62" s="103">
        <f>C63+C80</f>
        <v>335392</v>
      </c>
      <c r="D62" s="56"/>
    </row>
    <row r="63" spans="1:4" ht="15" customHeight="1">
      <c r="A63" s="62"/>
      <c r="B63" s="44" t="s">
        <v>15</v>
      </c>
      <c r="C63" s="57">
        <f>C64+C79</f>
        <v>253958</v>
      </c>
      <c r="D63" s="104"/>
    </row>
    <row r="64" spans="1:4" ht="14.25">
      <c r="A64" s="62"/>
      <c r="B64" s="105" t="s">
        <v>45</v>
      </c>
      <c r="C64" s="106">
        <f>SUM(C66:C78)</f>
        <v>226858</v>
      </c>
      <c r="D64" s="104"/>
    </row>
    <row r="65" spans="1:4" ht="15">
      <c r="A65" s="62"/>
      <c r="B65" s="107" t="s">
        <v>46</v>
      </c>
      <c r="C65" s="108"/>
      <c r="D65" s="109"/>
    </row>
    <row r="66" spans="1:4" ht="12.75">
      <c r="A66" s="62"/>
      <c r="B66" s="91" t="s">
        <v>47</v>
      </c>
      <c r="C66" s="108">
        <v>13000</v>
      </c>
      <c r="D66" s="61"/>
    </row>
    <row r="67" spans="1:4" ht="12.75">
      <c r="A67" s="62"/>
      <c r="B67" s="91" t="s">
        <v>48</v>
      </c>
      <c r="C67" s="108">
        <v>6600</v>
      </c>
      <c r="D67" s="61"/>
    </row>
    <row r="68" spans="1:4" ht="12.75">
      <c r="A68" s="62"/>
      <c r="B68" s="91" t="s">
        <v>49</v>
      </c>
      <c r="C68" s="108">
        <v>20487</v>
      </c>
      <c r="D68" s="61"/>
    </row>
    <row r="69" spans="1:4" ht="12.75">
      <c r="A69" s="62"/>
      <c r="B69" s="91" t="s">
        <v>50</v>
      </c>
      <c r="C69" s="108">
        <v>5010</v>
      </c>
      <c r="D69" s="61"/>
    </row>
    <row r="70" spans="1:4" ht="12.75">
      <c r="A70" s="62"/>
      <c r="B70" s="91" t="s">
        <v>51</v>
      </c>
      <c r="C70" s="108">
        <v>4500</v>
      </c>
      <c r="D70" s="61"/>
    </row>
    <row r="71" spans="1:4" ht="12.75">
      <c r="A71" s="62"/>
      <c r="B71" s="91" t="s">
        <v>52</v>
      </c>
      <c r="C71" s="108">
        <v>6215</v>
      </c>
      <c r="D71" s="61"/>
    </row>
    <row r="72" spans="1:4" ht="12.75">
      <c r="A72" s="62"/>
      <c r="B72" s="91" t="s">
        <v>53</v>
      </c>
      <c r="C72" s="108">
        <v>24000</v>
      </c>
      <c r="D72" s="61"/>
    </row>
    <row r="73" spans="1:4" ht="12.75">
      <c r="A73" s="62"/>
      <c r="B73" s="91" t="s">
        <v>54</v>
      </c>
      <c r="C73" s="108">
        <v>25036</v>
      </c>
      <c r="D73" s="61"/>
    </row>
    <row r="74" spans="1:4" ht="12.75">
      <c r="A74" s="62"/>
      <c r="B74" s="91" t="s">
        <v>55</v>
      </c>
      <c r="C74" s="108">
        <v>25000</v>
      </c>
      <c r="D74" s="61"/>
    </row>
    <row r="75" spans="1:4" ht="12.75">
      <c r="A75" s="62"/>
      <c r="B75" s="91" t="s">
        <v>56</v>
      </c>
      <c r="C75" s="108">
        <v>69698</v>
      </c>
      <c r="D75" s="61"/>
    </row>
    <row r="76" spans="1:4" ht="12.75">
      <c r="A76" s="66"/>
      <c r="B76" s="98" t="s">
        <v>57</v>
      </c>
      <c r="C76" s="142">
        <v>500</v>
      </c>
      <c r="D76" s="61"/>
    </row>
    <row r="77" spans="1:4" ht="12.75">
      <c r="A77" s="62"/>
      <c r="B77" s="133" t="s">
        <v>58</v>
      </c>
      <c r="C77" s="153">
        <v>14820</v>
      </c>
      <c r="D77" s="61"/>
    </row>
    <row r="78" spans="1:4" ht="12.75">
      <c r="A78" s="66"/>
      <c r="B78" s="98" t="s">
        <v>59</v>
      </c>
      <c r="C78" s="142">
        <v>11992</v>
      </c>
      <c r="D78" s="61"/>
    </row>
    <row r="79" spans="1:4" ht="25.5" customHeight="1">
      <c r="A79" s="62"/>
      <c r="B79" s="129" t="s">
        <v>60</v>
      </c>
      <c r="C79" s="130">
        <v>27100</v>
      </c>
      <c r="D79" s="61"/>
    </row>
    <row r="80" spans="1:4" ht="13.5" customHeight="1">
      <c r="A80" s="62"/>
      <c r="B80" s="113" t="s">
        <v>74</v>
      </c>
      <c r="C80" s="130">
        <f>C81</f>
        <v>81434</v>
      </c>
      <c r="D80" s="61"/>
    </row>
    <row r="81" spans="1:4" ht="12.75" customHeight="1">
      <c r="A81" s="66"/>
      <c r="B81" s="129" t="s">
        <v>79</v>
      </c>
      <c r="C81" s="130">
        <v>81434</v>
      </c>
      <c r="D81" s="61"/>
    </row>
    <row r="82" spans="1:4" s="69" customFormat="1" ht="19.5" customHeight="1">
      <c r="A82" s="111">
        <v>851</v>
      </c>
      <c r="B82" s="79" t="s">
        <v>61</v>
      </c>
      <c r="C82" s="80">
        <f>C83+C86</f>
        <v>1435209</v>
      </c>
      <c r="D82" s="112"/>
    </row>
    <row r="83" spans="1:4" ht="13.5" customHeight="1">
      <c r="A83" s="62"/>
      <c r="B83" s="113" t="s">
        <v>74</v>
      </c>
      <c r="C83" s="114">
        <f>C84+C85</f>
        <v>519000</v>
      </c>
      <c r="D83" s="61"/>
    </row>
    <row r="84" spans="1:4" ht="12.75" customHeight="1">
      <c r="A84" s="62"/>
      <c r="B84" s="113" t="s">
        <v>140</v>
      </c>
      <c r="C84" s="114">
        <v>500000</v>
      </c>
      <c r="D84" s="61"/>
    </row>
    <row r="85" spans="1:4" ht="12.75" customHeight="1">
      <c r="A85" s="62"/>
      <c r="B85" s="151" t="s">
        <v>141</v>
      </c>
      <c r="C85" s="152">
        <v>19000</v>
      </c>
      <c r="D85" s="61"/>
    </row>
    <row r="86" spans="1:4" ht="25.5" customHeight="1">
      <c r="A86" s="62"/>
      <c r="B86" s="44" t="s">
        <v>16</v>
      </c>
      <c r="C86" s="57">
        <f>C87</f>
        <v>916209</v>
      </c>
      <c r="D86" s="61"/>
    </row>
    <row r="87" spans="1:4" ht="25.5" customHeight="1">
      <c r="A87" s="66"/>
      <c r="B87" s="67" t="s">
        <v>62</v>
      </c>
      <c r="C87" s="68">
        <v>916209</v>
      </c>
      <c r="D87" s="61"/>
    </row>
    <row r="88" spans="1:4" s="72" customFormat="1" ht="19.5" customHeight="1">
      <c r="A88" s="111">
        <v>853</v>
      </c>
      <c r="B88" s="79" t="s">
        <v>63</v>
      </c>
      <c r="C88" s="80">
        <f>C89+C107+C113</f>
        <v>20542912</v>
      </c>
      <c r="D88" s="112"/>
    </row>
    <row r="89" spans="1:4" ht="15" customHeight="1">
      <c r="A89" s="62"/>
      <c r="B89" s="44" t="s">
        <v>15</v>
      </c>
      <c r="C89" s="57">
        <f>C90+C97+C104+C106</f>
        <v>2397628</v>
      </c>
      <c r="D89" s="58"/>
    </row>
    <row r="90" spans="1:4" ht="12.75">
      <c r="A90" s="62"/>
      <c r="B90" s="90" t="s">
        <v>12</v>
      </c>
      <c r="C90" s="64">
        <f>SUM(C93:C96)</f>
        <v>19460</v>
      </c>
      <c r="D90" s="117"/>
    </row>
    <row r="91" spans="1:4" ht="12.75">
      <c r="A91" s="62"/>
      <c r="B91" s="91" t="s">
        <v>64</v>
      </c>
      <c r="C91" s="84"/>
      <c r="D91" s="117"/>
    </row>
    <row r="92" spans="1:4" ht="12.75">
      <c r="A92" s="62"/>
      <c r="B92" s="91" t="s">
        <v>65</v>
      </c>
      <c r="C92" s="84"/>
      <c r="D92" s="117"/>
    </row>
    <row r="93" spans="1:4" ht="12.75">
      <c r="A93" s="62"/>
      <c r="B93" s="91" t="s">
        <v>66</v>
      </c>
      <c r="C93" s="84">
        <v>785</v>
      </c>
      <c r="D93" s="117"/>
    </row>
    <row r="94" spans="1:4" ht="12.75">
      <c r="A94" s="62"/>
      <c r="B94" s="91" t="s">
        <v>67</v>
      </c>
      <c r="C94" s="84">
        <v>1390</v>
      </c>
      <c r="D94" s="117"/>
    </row>
    <row r="95" spans="1:4" ht="12.75">
      <c r="A95" s="62"/>
      <c r="B95" s="91" t="s">
        <v>68</v>
      </c>
      <c r="C95" s="84">
        <v>5285</v>
      </c>
      <c r="D95" s="117"/>
    </row>
    <row r="96" spans="1:4" ht="12.75">
      <c r="A96" s="62"/>
      <c r="B96" s="98" t="s">
        <v>69</v>
      </c>
      <c r="C96" s="68">
        <v>12000</v>
      </c>
      <c r="D96" s="117"/>
    </row>
    <row r="97" spans="1:4" ht="12.75">
      <c r="A97" s="62"/>
      <c r="B97" s="133" t="s">
        <v>70</v>
      </c>
      <c r="C97" s="118">
        <f>SUM(C99:C103)</f>
        <v>2359018</v>
      </c>
      <c r="D97" s="117"/>
    </row>
    <row r="98" spans="1:4" ht="12.75">
      <c r="A98" s="62"/>
      <c r="B98" s="91" t="s">
        <v>71</v>
      </c>
      <c r="C98" s="84"/>
      <c r="D98" s="117"/>
    </row>
    <row r="99" spans="1:4" ht="12.75">
      <c r="A99" s="62"/>
      <c r="B99" s="91" t="s">
        <v>72</v>
      </c>
      <c r="C99" s="84">
        <v>352000</v>
      </c>
      <c r="D99" s="117"/>
    </row>
    <row r="100" spans="1:4" ht="12.75">
      <c r="A100" s="62"/>
      <c r="B100" s="91" t="s">
        <v>73</v>
      </c>
      <c r="C100" s="84">
        <v>206000</v>
      </c>
      <c r="D100" s="117"/>
    </row>
    <row r="101" spans="1:4" ht="12.75">
      <c r="A101" s="62"/>
      <c r="B101" s="91" t="s">
        <v>134</v>
      </c>
      <c r="C101" s="84">
        <v>211018</v>
      </c>
      <c r="D101" s="117"/>
    </row>
    <row r="102" spans="1:4" ht="12.75">
      <c r="A102" s="62"/>
      <c r="B102" s="91" t="s">
        <v>68</v>
      </c>
      <c r="C102" s="84">
        <v>920000</v>
      </c>
      <c r="D102" s="117"/>
    </row>
    <row r="103" spans="1:4" ht="12.75">
      <c r="A103" s="62"/>
      <c r="B103" s="98" t="s">
        <v>69</v>
      </c>
      <c r="C103" s="68">
        <v>670000</v>
      </c>
      <c r="D103" s="117"/>
    </row>
    <row r="104" spans="1:4" ht="12.75">
      <c r="A104" s="62"/>
      <c r="B104" s="131" t="s">
        <v>139</v>
      </c>
      <c r="C104" s="86">
        <v>17680</v>
      </c>
      <c r="D104" s="117"/>
    </row>
    <row r="105" spans="1:4" ht="12.75" customHeight="1">
      <c r="A105" s="62"/>
      <c r="B105" s="115" t="s">
        <v>138</v>
      </c>
      <c r="C105" s="118"/>
      <c r="D105" s="117"/>
    </row>
    <row r="106" spans="1:4" ht="12.75">
      <c r="A106" s="62"/>
      <c r="B106" s="98" t="s">
        <v>121</v>
      </c>
      <c r="C106" s="68">
        <v>1470</v>
      </c>
      <c r="D106" s="117"/>
    </row>
    <row r="107" spans="1:4" ht="13.5" customHeight="1">
      <c r="A107" s="62"/>
      <c r="B107" s="99" t="s">
        <v>74</v>
      </c>
      <c r="C107" s="119">
        <f>SUM(C108:C112)</f>
        <v>17196762</v>
      </c>
      <c r="D107" s="117"/>
    </row>
    <row r="108" spans="1:4" ht="12.75">
      <c r="A108" s="62"/>
      <c r="B108" s="63" t="s">
        <v>75</v>
      </c>
      <c r="C108" s="64">
        <v>2341348</v>
      </c>
      <c r="D108" s="117"/>
    </row>
    <row r="109" spans="1:4" ht="12.75">
      <c r="A109" s="62"/>
      <c r="B109" s="83" t="s">
        <v>76</v>
      </c>
      <c r="C109" s="84">
        <v>12272088</v>
      </c>
      <c r="D109" s="117"/>
    </row>
    <row r="110" spans="1:4" ht="12.75">
      <c r="A110" s="62"/>
      <c r="B110" s="83" t="s">
        <v>77</v>
      </c>
      <c r="C110" s="84">
        <v>2372914</v>
      </c>
      <c r="D110" s="117"/>
    </row>
    <row r="111" spans="1:4" ht="12.75">
      <c r="A111" s="62"/>
      <c r="B111" s="83" t="s">
        <v>78</v>
      </c>
      <c r="C111" s="84">
        <v>206939</v>
      </c>
      <c r="D111" s="117"/>
    </row>
    <row r="112" spans="1:4" ht="12.75">
      <c r="A112" s="62"/>
      <c r="B112" s="83" t="s">
        <v>79</v>
      </c>
      <c r="C112" s="84">
        <v>3473</v>
      </c>
      <c r="D112" s="117"/>
    </row>
    <row r="113" spans="1:4" ht="25.5" customHeight="1">
      <c r="A113" s="62"/>
      <c r="B113" s="44" t="s">
        <v>16</v>
      </c>
      <c r="C113" s="139">
        <f>C114+C116+C117+C118</f>
        <v>948522</v>
      </c>
      <c r="D113" s="89"/>
    </row>
    <row r="114" spans="1:4" ht="12.75">
      <c r="A114" s="62"/>
      <c r="B114" s="63" t="s">
        <v>80</v>
      </c>
      <c r="C114" s="64">
        <f>C115</f>
        <v>50000</v>
      </c>
      <c r="D114" s="89"/>
    </row>
    <row r="115" spans="1:4" ht="12.75">
      <c r="A115" s="62"/>
      <c r="B115" s="120" t="s">
        <v>81</v>
      </c>
      <c r="C115" s="84">
        <v>50000</v>
      </c>
      <c r="D115" s="89"/>
    </row>
    <row r="116" spans="1:4" ht="12.75">
      <c r="A116" s="62"/>
      <c r="B116" s="83" t="s">
        <v>82</v>
      </c>
      <c r="C116" s="84">
        <v>186418</v>
      </c>
      <c r="D116" s="89"/>
    </row>
    <row r="117" spans="1:4" ht="12.75">
      <c r="A117" s="62"/>
      <c r="B117" s="83" t="s">
        <v>133</v>
      </c>
      <c r="C117" s="84">
        <v>100000</v>
      </c>
      <c r="D117" s="89"/>
    </row>
    <row r="118" spans="1:4" ht="12.75">
      <c r="A118" s="66"/>
      <c r="B118" s="67" t="s">
        <v>78</v>
      </c>
      <c r="C118" s="68">
        <v>612104</v>
      </c>
      <c r="D118" s="89"/>
    </row>
    <row r="119" spans="1:4" s="69" customFormat="1" ht="26.25" customHeight="1">
      <c r="A119" s="101">
        <v>854</v>
      </c>
      <c r="B119" s="102" t="s">
        <v>83</v>
      </c>
      <c r="C119" s="103">
        <f>C120+C132</f>
        <v>649010</v>
      </c>
      <c r="D119" s="56"/>
    </row>
    <row r="120" spans="1:4" ht="15" customHeight="1">
      <c r="A120" s="62"/>
      <c r="B120" s="85" t="s">
        <v>15</v>
      </c>
      <c r="C120" s="86">
        <f>C121+C131</f>
        <v>636208</v>
      </c>
      <c r="D120" s="61"/>
    </row>
    <row r="121" spans="1:4" ht="12.75">
      <c r="A121" s="62"/>
      <c r="B121" s="105" t="s">
        <v>12</v>
      </c>
      <c r="C121" s="106">
        <f>SUM(C123:C130)</f>
        <v>631068</v>
      </c>
      <c r="D121" s="61"/>
    </row>
    <row r="122" spans="1:4" ht="12.75">
      <c r="A122" s="62"/>
      <c r="B122" s="107" t="s">
        <v>46</v>
      </c>
      <c r="C122" s="110"/>
      <c r="D122" s="61"/>
    </row>
    <row r="123" spans="1:4" ht="12.75">
      <c r="A123" s="62"/>
      <c r="B123" s="91" t="s">
        <v>84</v>
      </c>
      <c r="C123" s="121">
        <v>1644</v>
      </c>
      <c r="D123" s="61"/>
    </row>
    <row r="124" spans="1:4" ht="12.75">
      <c r="A124" s="62"/>
      <c r="B124" s="91" t="s">
        <v>85</v>
      </c>
      <c r="C124" s="121">
        <v>132360</v>
      </c>
      <c r="D124" s="61"/>
    </row>
    <row r="125" spans="1:4" ht="12.75">
      <c r="A125" s="62"/>
      <c r="B125" s="91" t="s">
        <v>86</v>
      </c>
      <c r="C125" s="121">
        <v>65304</v>
      </c>
      <c r="D125" s="61"/>
    </row>
    <row r="126" spans="1:4" ht="12.75">
      <c r="A126" s="62"/>
      <c r="B126" s="91" t="s">
        <v>87</v>
      </c>
      <c r="C126" s="121">
        <v>83000</v>
      </c>
      <c r="D126" s="61"/>
    </row>
    <row r="127" spans="1:4" ht="12.75">
      <c r="A127" s="62"/>
      <c r="B127" s="91" t="s">
        <v>88</v>
      </c>
      <c r="C127" s="121">
        <v>26760</v>
      </c>
      <c r="D127" s="61"/>
    </row>
    <row r="128" spans="1:4" ht="12.75">
      <c r="A128" s="62"/>
      <c r="B128" s="91" t="s">
        <v>89</v>
      </c>
      <c r="C128" s="121">
        <v>170000</v>
      </c>
      <c r="D128" s="61"/>
    </row>
    <row r="129" spans="1:4" ht="12.75">
      <c r="A129" s="62"/>
      <c r="B129" s="91" t="s">
        <v>90</v>
      </c>
      <c r="C129" s="121">
        <v>57000</v>
      </c>
      <c r="D129" s="61"/>
    </row>
    <row r="130" spans="1:4" ht="12.75">
      <c r="A130" s="62"/>
      <c r="B130" s="98" t="s">
        <v>91</v>
      </c>
      <c r="C130" s="132">
        <v>95000</v>
      </c>
      <c r="D130" s="61"/>
    </row>
    <row r="131" spans="1:4" ht="12.75" customHeight="1">
      <c r="A131" s="62"/>
      <c r="B131" s="129" t="s">
        <v>92</v>
      </c>
      <c r="C131" s="143">
        <v>5140</v>
      </c>
      <c r="D131" s="61"/>
    </row>
    <row r="132" spans="1:4" ht="13.5" customHeight="1">
      <c r="A132" s="62"/>
      <c r="B132" s="63" t="s">
        <v>74</v>
      </c>
      <c r="C132" s="116">
        <f>C133</f>
        <v>12802</v>
      </c>
      <c r="D132" s="61"/>
    </row>
    <row r="133" spans="1:4" ht="12.75">
      <c r="A133" s="62"/>
      <c r="B133" s="125" t="s">
        <v>79</v>
      </c>
      <c r="C133" s="123">
        <v>12802</v>
      </c>
      <c r="D133" s="61"/>
    </row>
    <row r="134" spans="1:4" s="72" customFormat="1" ht="30" customHeight="1">
      <c r="A134" s="111">
        <v>900</v>
      </c>
      <c r="B134" s="102" t="s">
        <v>124</v>
      </c>
      <c r="C134" s="124">
        <f>C136</f>
        <v>38000</v>
      </c>
      <c r="D134" s="56"/>
    </row>
    <row r="135" spans="1:4" ht="12.75">
      <c r="A135" s="62"/>
      <c r="B135" s="125" t="s">
        <v>125</v>
      </c>
      <c r="C135" s="116"/>
      <c r="D135" s="61"/>
    </row>
    <row r="136" spans="1:4" ht="12.75">
      <c r="A136" s="62"/>
      <c r="B136" s="122" t="s">
        <v>126</v>
      </c>
      <c r="C136" s="123">
        <v>38000</v>
      </c>
      <c r="D136" s="61"/>
    </row>
    <row r="137" spans="1:4" s="72" customFormat="1" ht="24.75" customHeight="1">
      <c r="A137" s="111">
        <v>921</v>
      </c>
      <c r="B137" s="102" t="s">
        <v>142</v>
      </c>
      <c r="C137" s="124">
        <v>11000</v>
      </c>
      <c r="D137" s="56"/>
    </row>
    <row r="138" spans="1:4" ht="25.5">
      <c r="A138" s="62"/>
      <c r="B138" s="99" t="s">
        <v>143</v>
      </c>
      <c r="C138" s="116">
        <v>11000</v>
      </c>
      <c r="D138" s="61"/>
    </row>
    <row r="139" spans="1:4" ht="6" customHeight="1">
      <c r="A139" s="62"/>
      <c r="B139" s="67"/>
      <c r="C139" s="68"/>
      <c r="D139" s="58"/>
    </row>
    <row r="140" spans="1:4" ht="34.5" customHeight="1">
      <c r="A140" s="154" t="s">
        <v>93</v>
      </c>
      <c r="B140" s="154"/>
      <c r="C140" s="126">
        <f>C9+C15+C18+C23+C29+C37+C47+C53+C55+C62+C82+C88+C119+C134+C137</f>
        <v>75845274</v>
      </c>
      <c r="D140" s="127"/>
    </row>
  </sheetData>
  <mergeCells count="3">
    <mergeCell ref="A140:B140"/>
    <mergeCell ref="A4:C4"/>
    <mergeCell ref="A5:C5"/>
  </mergeCells>
  <printOptions horizontalCentered="1"/>
  <pageMargins left="0.6299212598425197" right="0.4724409448818898" top="0.5905511811023623" bottom="0.7874015748031497" header="0.5118110236220472" footer="0.31496062992125984"/>
  <pageSetup horizontalDpi="600" verticalDpi="600" orientation="portrait" paperSize="9" r:id="rId2"/>
  <rowBreaks count="3" manualBreakCount="3">
    <brk id="36" max="2" man="1"/>
    <brk id="76" max="2" man="1"/>
    <brk id="118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5">
      <selection activeCell="C5" sqref="C5"/>
    </sheetView>
  </sheetViews>
  <sheetFormatPr defaultColWidth="9.00390625" defaultRowHeight="12.75"/>
  <cols>
    <col min="1" max="1" width="31.75390625" style="1" customWidth="1"/>
    <col min="2" max="2" width="15.75390625" style="2" customWidth="1"/>
    <col min="3" max="4" width="13.75390625" style="2" customWidth="1"/>
    <col min="5" max="16384" width="9.125" style="2" customWidth="1"/>
  </cols>
  <sheetData>
    <row r="1" spans="1:4" ht="24" customHeight="1">
      <c r="A1" s="157" t="s">
        <v>94</v>
      </c>
      <c r="B1" s="157"/>
      <c r="C1" s="157"/>
      <c r="D1" s="157"/>
    </row>
    <row r="2" spans="1:4" s="3" customFormat="1" ht="21.75" customHeight="1">
      <c r="A2" s="157" t="s">
        <v>95</v>
      </c>
      <c r="B2" s="157"/>
      <c r="C2" s="157"/>
      <c r="D2" s="157"/>
    </row>
    <row r="3" ht="30" customHeight="1"/>
    <row r="4" spans="1:4" ht="34.5" customHeight="1">
      <c r="A4" s="4" t="s">
        <v>96</v>
      </c>
      <c r="B4" s="6" t="s">
        <v>128</v>
      </c>
      <c r="C4" s="6" t="s">
        <v>129</v>
      </c>
      <c r="D4" s="5" t="s">
        <v>97</v>
      </c>
    </row>
    <row r="5" spans="1:4" ht="12">
      <c r="A5" s="4">
        <v>1</v>
      </c>
      <c r="B5" s="4">
        <v>3</v>
      </c>
      <c r="C5" s="4">
        <v>4</v>
      </c>
      <c r="D5" s="4">
        <v>5</v>
      </c>
    </row>
    <row r="6" spans="1:4" s="3" customFormat="1" ht="18" customHeight="1">
      <c r="A6" s="7" t="s">
        <v>98</v>
      </c>
      <c r="B6" s="8" t="e">
        <f>B7+B9+B13+B14+B15+B16+B17+B18</f>
        <v>#REF!</v>
      </c>
      <c r="C6" s="8" t="e">
        <f>C7+C9+C13+C14+C15+C16+C17+C18</f>
        <v>#REF!</v>
      </c>
      <c r="D6" s="9" t="e">
        <f>C6/B6</f>
        <v>#REF!</v>
      </c>
    </row>
    <row r="7" spans="1:4" s="3" customFormat="1" ht="12.75" customHeight="1">
      <c r="A7" s="162" t="s">
        <v>99</v>
      </c>
      <c r="B7" s="158" t="e">
        <f>dochody!#REF!</f>
        <v>#REF!</v>
      </c>
      <c r="C7" s="158">
        <f>dochody!C54</f>
        <v>1520450</v>
      </c>
      <c r="D7" s="160" t="e">
        <f>C7/B7</f>
        <v>#REF!</v>
      </c>
    </row>
    <row r="8" spans="1:4" s="3" customFormat="1" ht="12.75" customHeight="1">
      <c r="A8" s="163"/>
      <c r="B8" s="159"/>
      <c r="C8" s="159"/>
      <c r="D8" s="161"/>
    </row>
    <row r="9" spans="1:4" s="3" customFormat="1" ht="15" customHeight="1">
      <c r="A9" s="12" t="s">
        <v>100</v>
      </c>
      <c r="B9" s="13" t="e">
        <f>dochody!#REF!+dochody!#REF!+dochody!#REF!+dochody!#REF!+dochody!#REF!</f>
        <v>#REF!</v>
      </c>
      <c r="C9" s="13">
        <f>dochody!C25+dochody!C41+dochody!C64+dochody!C90+dochody!C121</f>
        <v>900358</v>
      </c>
      <c r="D9" s="14" t="e">
        <f>C9/B9</f>
        <v>#REF!</v>
      </c>
    </row>
    <row r="10" spans="1:4" s="3" customFormat="1" ht="15" customHeight="1">
      <c r="A10" s="15" t="s">
        <v>101</v>
      </c>
      <c r="B10" s="16"/>
      <c r="C10" s="16"/>
      <c r="D10" s="17"/>
    </row>
    <row r="11" spans="1:4" s="3" customFormat="1" ht="24" customHeight="1">
      <c r="A11" s="18" t="s">
        <v>102</v>
      </c>
      <c r="B11" s="11" t="e">
        <f>B9-B12</f>
        <v>#REF!</v>
      </c>
      <c r="C11" s="11">
        <f>C9-C12</f>
        <v>42432</v>
      </c>
      <c r="D11" s="19" t="e">
        <f>C11/B11</f>
        <v>#REF!</v>
      </c>
    </row>
    <row r="12" spans="1:4" s="3" customFormat="1" ht="36" customHeight="1">
      <c r="A12" s="18" t="s">
        <v>103</v>
      </c>
      <c r="B12" s="11" t="e">
        <f>dochody!#REF!+dochody!#REF!</f>
        <v>#REF!</v>
      </c>
      <c r="C12" s="11">
        <f>dochody!C64+dochody!C121</f>
        <v>857926</v>
      </c>
      <c r="D12" s="19" t="e">
        <f aca="true" t="shared" si="0" ref="D12:D18">C12/B12</f>
        <v>#REF!</v>
      </c>
    </row>
    <row r="13" spans="1:4" s="3" customFormat="1" ht="15" customHeight="1">
      <c r="A13" s="20" t="s">
        <v>104</v>
      </c>
      <c r="B13" s="11" t="e">
        <f>dochody!#REF!</f>
        <v>#REF!</v>
      </c>
      <c r="C13" s="11">
        <f>dochody!C39</f>
        <v>3035000</v>
      </c>
      <c r="D13" s="19" t="e">
        <f t="shared" si="0"/>
        <v>#REF!</v>
      </c>
    </row>
    <row r="14" spans="1:4" s="3" customFormat="1" ht="15" customHeight="1">
      <c r="A14" s="20" t="s">
        <v>105</v>
      </c>
      <c r="B14" s="11" t="e">
        <f>dochody!#REF!</f>
        <v>#REF!</v>
      </c>
      <c r="C14" s="11">
        <f>dochody!C97</f>
        <v>2359018</v>
      </c>
      <c r="D14" s="19" t="e">
        <f t="shared" si="0"/>
        <v>#REF!</v>
      </c>
    </row>
    <row r="15" spans="1:4" s="3" customFormat="1" ht="15" customHeight="1">
      <c r="A15" s="20" t="s">
        <v>106</v>
      </c>
      <c r="B15" s="11" t="e">
        <f>dochody!#REF!</f>
        <v>#REF!</v>
      </c>
      <c r="C15" s="11">
        <f>dochody!C26</f>
        <v>2305000</v>
      </c>
      <c r="D15" s="19" t="e">
        <f t="shared" si="0"/>
        <v>#REF!</v>
      </c>
    </row>
    <row r="16" spans="1:4" s="3" customFormat="1" ht="15" customHeight="1">
      <c r="A16" s="20" t="s">
        <v>107</v>
      </c>
      <c r="B16" s="11" t="e">
        <f>dochody!#REF!+dochody!#REF!+dochody!#REF!+dochody!#REF!+dochody!#REF!+dochody!#REF!+dochody!#REF!+dochody!#REF!+dochody!#REF!</f>
        <v>#REF!</v>
      </c>
      <c r="C16" s="11">
        <f>dochody!C11+dochody!C21+dochody!C31+dochody!C42+dochody!C49+dochody!C61+dochody!C79+dochody!C104+dochody!C131</f>
        <v>192500</v>
      </c>
      <c r="D16" s="19" t="e">
        <f t="shared" si="0"/>
        <v>#REF!</v>
      </c>
    </row>
    <row r="17" spans="1:4" s="3" customFormat="1" ht="15" customHeight="1">
      <c r="A17" s="20" t="s">
        <v>108</v>
      </c>
      <c r="B17" s="11" t="e">
        <f>dochody!#REF!</f>
        <v>#REF!</v>
      </c>
      <c r="C17" s="11">
        <f>dochody!C27</f>
        <v>75000</v>
      </c>
      <c r="D17" s="19" t="e">
        <f t="shared" si="0"/>
        <v>#REF!</v>
      </c>
    </row>
    <row r="18" spans="1:4" s="3" customFormat="1" ht="15" customHeight="1">
      <c r="A18" s="12" t="s">
        <v>109</v>
      </c>
      <c r="B18" s="13" t="e">
        <f>dochody!#REF!+dochody!#REF!+dochody!#REF!</f>
        <v>#REF!</v>
      </c>
      <c r="C18" s="13" t="e">
        <f>dochody!#REF!+dochody!C106+dochody!#REF!</f>
        <v>#REF!</v>
      </c>
      <c r="D18" s="19" t="e">
        <f t="shared" si="0"/>
        <v>#REF!</v>
      </c>
    </row>
    <row r="19" spans="1:4" s="3" customFormat="1" ht="15" customHeight="1">
      <c r="A19" s="22"/>
      <c r="B19" s="25"/>
      <c r="C19" s="25"/>
      <c r="D19" s="14"/>
    </row>
    <row r="20" spans="1:4" ht="18" customHeight="1">
      <c r="A20" s="21" t="s">
        <v>110</v>
      </c>
      <c r="B20" s="8" t="e">
        <f>B21+B24</f>
        <v>#REF!</v>
      </c>
      <c r="C20" s="8">
        <f>C21+C24</f>
        <v>25215816</v>
      </c>
      <c r="D20" s="9" t="e">
        <f>C20/B20</f>
        <v>#REF!</v>
      </c>
    </row>
    <row r="21" spans="1:4" s="3" customFormat="1" ht="15" customHeight="1">
      <c r="A21" s="22" t="s">
        <v>111</v>
      </c>
      <c r="B21" s="23" t="e">
        <f>dochody!#REF!+dochody!#REF!+dochody!#REF!+dochody!#REF!+dochody!#REF!+dochody!#REF!+dochody!#REF!</f>
        <v>#REF!</v>
      </c>
      <c r="C21" s="23">
        <f>dochody!C12+dochody!C28+dochody!C32+dochody!C43+dochody!C50+dochody!C86+dochody!C113</f>
        <v>7383054</v>
      </c>
      <c r="D21" s="24" t="e">
        <f>C21/B21</f>
        <v>#REF!</v>
      </c>
    </row>
    <row r="22" spans="1:4" s="3" customFormat="1" ht="15" customHeight="1">
      <c r="A22" s="22" t="s">
        <v>112</v>
      </c>
      <c r="B22" s="25"/>
      <c r="C22" s="25"/>
      <c r="D22" s="26"/>
    </row>
    <row r="23" spans="1:4" s="3" customFormat="1" ht="15" customHeight="1">
      <c r="A23" s="12" t="s">
        <v>113</v>
      </c>
      <c r="B23" s="13" t="e">
        <f>dochody!#REF!</f>
        <v>#REF!</v>
      </c>
      <c r="C23" s="13">
        <f>dochody!C52</f>
        <v>184363</v>
      </c>
      <c r="D23" s="14" t="e">
        <f>C23/B23</f>
        <v>#REF!</v>
      </c>
    </row>
    <row r="24" spans="1:4" s="3" customFormat="1" ht="15" customHeight="1">
      <c r="A24" s="27" t="s">
        <v>114</v>
      </c>
      <c r="B24" s="23" t="e">
        <f>dochody!#REF!+dochody!#REF!+dochody!#REF!</f>
        <v>#REF!</v>
      </c>
      <c r="C24" s="23">
        <f>dochody!C17+dochody!C83+dochody!C107</f>
        <v>17832762</v>
      </c>
      <c r="D24" s="24" t="e">
        <f>C24/B24</f>
        <v>#REF!</v>
      </c>
    </row>
    <row r="25" spans="1:4" s="3" customFormat="1" ht="15" customHeight="1">
      <c r="A25" s="22" t="s">
        <v>112</v>
      </c>
      <c r="B25" s="28"/>
      <c r="C25" s="28"/>
      <c r="D25" s="26"/>
    </row>
    <row r="26" spans="1:4" s="3" customFormat="1" ht="15" customHeight="1">
      <c r="A26" s="29" t="s">
        <v>113</v>
      </c>
      <c r="B26" s="30"/>
      <c r="C26" s="30"/>
      <c r="D26" s="42">
        <v>0</v>
      </c>
    </row>
    <row r="27" spans="1:4" ht="12">
      <c r="A27" s="33"/>
      <c r="B27" s="32"/>
      <c r="C27" s="32"/>
      <c r="D27" s="34"/>
    </row>
    <row r="28" spans="1:4" s="3" customFormat="1" ht="18" customHeight="1">
      <c r="A28" s="7" t="s">
        <v>115</v>
      </c>
      <c r="B28" s="8" t="e">
        <f>B29+B30+B31</f>
        <v>#REF!</v>
      </c>
      <c r="C28" s="8">
        <f>C29+C30+C31</f>
        <v>38640252</v>
      </c>
      <c r="D28" s="35" t="e">
        <f>C28/B28</f>
        <v>#REF!</v>
      </c>
    </row>
    <row r="29" spans="1:4" s="3" customFormat="1" ht="15" customHeight="1">
      <c r="A29" s="36" t="s">
        <v>116</v>
      </c>
      <c r="B29" s="10" t="e">
        <f>dochody!#REF!</f>
        <v>#REF!</v>
      </c>
      <c r="C29" s="10">
        <f>dochody!C57</f>
        <v>31864768</v>
      </c>
      <c r="D29" s="37" t="e">
        <f>C29/B29</f>
        <v>#REF!</v>
      </c>
    </row>
    <row r="30" spans="1:4" s="3" customFormat="1" ht="15" customHeight="1">
      <c r="A30" s="20" t="s">
        <v>118</v>
      </c>
      <c r="B30" s="10" t="e">
        <f>dochody!#REF!</f>
        <v>#REF!</v>
      </c>
      <c r="C30" s="10">
        <f>dochody!C58</f>
        <v>1941315</v>
      </c>
      <c r="D30" s="19" t="e">
        <f>C30/B30</f>
        <v>#REF!</v>
      </c>
    </row>
    <row r="31" spans="1:4" s="3" customFormat="1" ht="15" customHeight="1">
      <c r="A31" s="38" t="s">
        <v>117</v>
      </c>
      <c r="B31" s="10" t="e">
        <f>dochody!#REF!</f>
        <v>#REF!</v>
      </c>
      <c r="C31" s="10">
        <f>dochody!C59</f>
        <v>4834169</v>
      </c>
      <c r="D31" s="31" t="e">
        <f>C31/B31</f>
        <v>#REF!</v>
      </c>
    </row>
    <row r="32" spans="1:4" s="3" customFormat="1" ht="21.75" customHeight="1">
      <c r="A32" s="39" t="s">
        <v>119</v>
      </c>
      <c r="B32" s="40" t="e">
        <f>B6+B20+B28</f>
        <v>#REF!</v>
      </c>
      <c r="C32" s="40" t="e">
        <f>C6+C20+C28</f>
        <v>#REF!</v>
      </c>
      <c r="D32" s="9" t="e">
        <f>C32/B32</f>
        <v>#REF!</v>
      </c>
    </row>
    <row r="34" spans="2:3" ht="12">
      <c r="B34" s="41" t="e">
        <f>B6+B20+B28</f>
        <v>#REF!</v>
      </c>
      <c r="C34" s="41" t="e">
        <f>C6+C20+C28</f>
        <v>#REF!</v>
      </c>
    </row>
  </sheetData>
  <mergeCells count="6">
    <mergeCell ref="A1:D1"/>
    <mergeCell ref="A2:D2"/>
    <mergeCell ref="B7:B8"/>
    <mergeCell ref="C7:C8"/>
    <mergeCell ref="D7:D8"/>
    <mergeCell ref="A7:A8"/>
  </mergeCells>
  <printOptions horizontalCentered="1"/>
  <pageMargins left="0.5905511811023623" right="0.5905511811023623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Lewandowska</dc:creator>
  <cp:keywords/>
  <dc:description/>
  <cp:lastModifiedBy>STAROSTWO</cp:lastModifiedBy>
  <cp:lastPrinted>2003-02-14T08:29:18Z</cp:lastPrinted>
  <dcterms:created xsi:type="dcterms:W3CDTF">2001-10-24T04:45:25Z</dcterms:created>
  <dcterms:modified xsi:type="dcterms:W3CDTF">2003-01-31T10:01:52Z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