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tabela 2" sheetId="1" r:id="rId1"/>
    <sheet name="tabela 4" sheetId="2" r:id="rId2"/>
  </sheets>
  <definedNames>
    <definedName name="_xlnm._FilterDatabase" localSheetId="0" hidden="1">'tabela 2'!$A$5:$E$146</definedName>
    <definedName name="_xlnm._FilterDatabase" localSheetId="1" hidden="1">'tabela 4'!$A$5:$H$509</definedName>
    <definedName name="_xlnm.Print_Area" localSheetId="0">'tabela 2'!$A$1:$E$146</definedName>
    <definedName name="_xlnm.Print_Area" localSheetId="1">'tabela 4'!$A$1:$F$509</definedName>
    <definedName name="_xlnm.Print_Titles" localSheetId="0">'tabela 2'!$5:$6</definedName>
    <definedName name="_xlnm.Print_Titles" localSheetId="1">'tabela 4'!$5:$6</definedName>
  </definedNames>
  <calcPr fullCalcOnLoad="1"/>
</workbook>
</file>

<file path=xl/sharedStrings.xml><?xml version="1.0" encoding="utf-8"?>
<sst xmlns="http://schemas.openxmlformats.org/spreadsheetml/2006/main" count="676" uniqueCount="305">
  <si>
    <t>Dział</t>
  </si>
  <si>
    <t>Treść</t>
  </si>
  <si>
    <t>Plan po zmianach</t>
  </si>
  <si>
    <t>Wykonanie   I półrocze</t>
  </si>
  <si>
    <t>ROLNICTWO I ŁOWIECTWO</t>
  </si>
  <si>
    <t>LEŚNICTWO</t>
  </si>
  <si>
    <t>TRANSPORT I ŁĄCZNOŚĆ</t>
  </si>
  <si>
    <t>wpływy z odsetek na rachunkach bankowych (dot. PZDP)</t>
  </si>
  <si>
    <t>GOSPODARKA MIESZKANIOWA</t>
  </si>
  <si>
    <t>dochody z najmu i dzierżawy</t>
  </si>
  <si>
    <t>DZIAŁALNOŚĆ USŁUGOWA</t>
  </si>
  <si>
    <t xml:space="preserve">wpływy z odsetek na rachunkach bankowych </t>
  </si>
  <si>
    <t>5%-owy udział od dochodów realizowanych przez PINB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</si>
  <si>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</si>
  <si>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</si>
  <si>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</si>
  <si>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</si>
  <si>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</si>
  <si>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wpływy z opłaty komunikacyjnej</t>
  </si>
  <si>
    <t>wpływy z odsetek na rachunkach bankowych (dot. Starostwo Powiatowe)</t>
  </si>
  <si>
    <t>wpływy z różnych dochodów</t>
  </si>
  <si>
    <t>Urzędy wojewódzkie</t>
  </si>
  <si>
    <t>BEZPIECZEŃSTWO PUBLICZNE I OCHRONA PRZECIWPOŻAROWA</t>
  </si>
  <si>
    <t>wpływy z odsetek na rachunkach bankowych (dot. KP PSP)</t>
  </si>
  <si>
    <t>Komendy powiatowe PSP</t>
  </si>
  <si>
    <t>DOCHODY OD OSÓB PRAWNYCH, OD OSÓB FIZYCZNYCH I OD INNYCH JEDNOSTEK NIE POSIADAJĄCYCH OSOBOWOŚCI PRAWNEJ</t>
  </si>
  <si>
    <t>Udział w podatku dochodowym od osób fizycznych</t>
  </si>
  <si>
    <t>Udział w podatku dochodowym od osób prawnych</t>
  </si>
  <si>
    <t>RÓŻNE ROZLICZENIA</t>
  </si>
  <si>
    <t>OŚWIATA I WYCHOWANIE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</si>
  <si>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</si>
  <si>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</si>
  <si>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</si>
  <si>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</si>
  <si>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Domy pomocy społecznej</t>
  </si>
  <si>
    <t>POZOSTAŁE ZADANIA W ZAKRESIE POLITYKI SPOŁECZNEJ</t>
  </si>
  <si>
    <t>wpływy z różnych dochodów (z tytułu obsługi PFRON)</t>
  </si>
  <si>
    <t>EDUKACYJNA OPIEKA WYCHOWAWCZA</t>
  </si>
  <si>
    <t>GOSPODARKA KOMUNALNA I OCHRONA ŚRODOWISKA</t>
  </si>
  <si>
    <t>KULTURA I OCHRONA DZIEDZICTWA NARODOWEGO</t>
  </si>
  <si>
    <t>OGÓŁEM DOCHODY</t>
  </si>
  <si>
    <t>Wskaźnik 4:3</t>
  </si>
  <si>
    <t>Tabela nr 4</t>
  </si>
  <si>
    <t>D O C H O D Y</t>
  </si>
  <si>
    <t>Rozdz.</t>
  </si>
  <si>
    <t>w tym:</t>
  </si>
  <si>
    <t>a) wydatki bieżące</t>
  </si>
  <si>
    <t>Leśnictwo</t>
  </si>
  <si>
    <t>Gospodarka leśna</t>
  </si>
  <si>
    <t>Nadzór nad gospodarką leśną</t>
  </si>
  <si>
    <t>Transport i łączność</t>
  </si>
  <si>
    <t>Drogi publiczne wojewódzkie</t>
  </si>
  <si>
    <t>a) wydatki bieżące:</t>
  </si>
  <si>
    <t>- pozostałe</t>
  </si>
  <si>
    <t>Drogi publiczne powiatowe</t>
  </si>
  <si>
    <t>- dotacje</t>
  </si>
  <si>
    <t>b) wydatki majątkowe</t>
  </si>
  <si>
    <t>według jednostek odpowiedzialnych za realizację budżetu:</t>
  </si>
  <si>
    <t>- Powiatowy Zarząd Dróg Publicznych</t>
  </si>
  <si>
    <t>- Starostwo Powiatowe</t>
  </si>
  <si>
    <t>Turystyka</t>
  </si>
  <si>
    <t>Zadania w zakresie upowszechniania turystyki</t>
  </si>
  <si>
    <t>Pozostała działalność</t>
  </si>
  <si>
    <t>Gospodarka mieszkaniowa</t>
  </si>
  <si>
    <t>Gospodarka gruntami i nieruchomościami</t>
  </si>
  <si>
    <t>Działalność usługowa</t>
  </si>
  <si>
    <t>Administracja publiczna</t>
  </si>
  <si>
    <t>Rady powiatów</t>
  </si>
  <si>
    <t>Starostwa powiatowe</t>
  </si>
  <si>
    <t>Bezpieczeństwo publiczne i ochrona przeciwpożarowa</t>
  </si>
  <si>
    <t>Obrona Cywilna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</si>
  <si>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</si>
  <si>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</si>
  <si>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</si>
  <si>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</si>
  <si>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- rezerwa ogólna</t>
  </si>
  <si>
    <t>- rezerwa celowa oświatowa</t>
  </si>
  <si>
    <t>Oświata i wychowanie</t>
  </si>
  <si>
    <t>Licea ogólnokształcące</t>
  </si>
  <si>
    <t>- ZSO Skoczów</t>
  </si>
  <si>
    <t>- I LO im. Osuchowskiego</t>
  </si>
  <si>
    <t>- ZSG-H Wisła</t>
  </si>
  <si>
    <t>- ZSP nr 1 w Cieszynie</t>
  </si>
  <si>
    <t>- ZSP Ustroń</t>
  </si>
  <si>
    <t>- ZSP Istebna</t>
  </si>
  <si>
    <t>Licea profilowane</t>
  </si>
  <si>
    <t>- ZSZ Skoczów</t>
  </si>
  <si>
    <t>- ZSE-G Cieszyn</t>
  </si>
  <si>
    <t>- ZSB Cieszyn</t>
  </si>
  <si>
    <t>- Starostwo Powiatowe (dotacje)</t>
  </si>
  <si>
    <t>Szkoły zawodowe</t>
  </si>
  <si>
    <t>- ZSP nr 1 Cieszyn</t>
  </si>
  <si>
    <t>- ZSGH Wisła</t>
  </si>
  <si>
    <t>- ZSEG Cieszyn</t>
  </si>
  <si>
    <t>Centra kształcenia ustawicznego i praktycznego oraz ośrodki dokształcania zawodowego</t>
  </si>
  <si>
    <t>- CKP Bażanowice</t>
  </si>
  <si>
    <t>Doskonalenie i dokształcanie nauczycieli</t>
  </si>
  <si>
    <t>- LO im. Osuchowskiego Cieszyn</t>
  </si>
  <si>
    <t>- ZSP nr 1 C-n</t>
  </si>
  <si>
    <t>Ochrona zdrowia</t>
  </si>
  <si>
    <t>Szpitale ogólne</t>
  </si>
  <si>
    <t>- Powiatowy Urząd Pracy</t>
  </si>
  <si>
    <t>- PCPR</t>
  </si>
  <si>
    <t>- SOSW Cieszyn</t>
  </si>
  <si>
    <t>- DD Cieszyn</t>
  </si>
  <si>
    <t>- RDD Zamarski</t>
  </si>
  <si>
    <t>- DPS Skoczów</t>
  </si>
  <si>
    <t>Pomoc społeczna</t>
  </si>
  <si>
    <t>- DD w Cieszynie</t>
  </si>
  <si>
    <t xml:space="preserve">- PCPR </t>
  </si>
  <si>
    <t>- DPS Cieszyn</t>
  </si>
  <si>
    <t>- DPS Kończyce Małe</t>
  </si>
  <si>
    <t>- DPS Pogórze</t>
  </si>
  <si>
    <t>Rodziny zastępcze</t>
  </si>
  <si>
    <t>Powiatowe centra pomocy rodzinie</t>
  </si>
  <si>
    <t>Pozostałe zadania w zakresie polityki społecznej</t>
  </si>
  <si>
    <t>Zespoły do spraw orzekania o stopniu niepełnosprawności</t>
  </si>
  <si>
    <t>Powiatowe urzędy pracy</t>
  </si>
  <si>
    <t>Dokształcanie i doskonalenie nauczycieli</t>
  </si>
  <si>
    <t>Edukacyjna opieka wychowawcza</t>
  </si>
  <si>
    <t>Specjalne ośrodki szkolno-wychowawcze</t>
  </si>
  <si>
    <t>jednostka odpowiedzialna za realizację budżetu:</t>
  </si>
  <si>
    <t>- Specjalny Ośrodek Szkolno-Wych. Cieszyn</t>
  </si>
  <si>
    <t>Poradnie psychologiczno-pedagogiczne</t>
  </si>
  <si>
    <t>- PPP Cieszyn</t>
  </si>
  <si>
    <t>- PPP Skoczów</t>
  </si>
  <si>
    <t>Placówki wychowania pozaszkolnego</t>
  </si>
  <si>
    <t>OPP Koniaków</t>
  </si>
  <si>
    <t>Internaty i bursy szkolne</t>
  </si>
  <si>
    <t>Pomoc materialna dla uczniów</t>
  </si>
  <si>
    <t>Szkolne Schroniska Młodzieżowe</t>
  </si>
  <si>
    <t>- SSM Istebna</t>
  </si>
  <si>
    <t>Ośrodki rewalidacyjno - wychowawcze</t>
  </si>
  <si>
    <t>- OREW Cieszyn</t>
  </si>
  <si>
    <t>- OPP Koniaków</t>
  </si>
  <si>
    <t>Gospodarka komunalna i ochrona środowiska</t>
  </si>
  <si>
    <t>Kultura i ochrona dziedzictwa narodowego</t>
  </si>
  <si>
    <t>Biblioteki</t>
  </si>
  <si>
    <t>Muzea</t>
  </si>
  <si>
    <t>Kultura fizyczna i sport</t>
  </si>
  <si>
    <t>Zadania w zakresie kultury fizycznej i sportu</t>
  </si>
  <si>
    <t>OGÓŁEM</t>
  </si>
  <si>
    <t>a) wydatki bieżące, z czego:</t>
  </si>
  <si>
    <t>- dotacje na zadania bieżące</t>
  </si>
  <si>
    <t>- wydatki na obsługę długu</t>
  </si>
  <si>
    <t>Wskaźnik 5:4</t>
  </si>
  <si>
    <t>010</t>
  </si>
  <si>
    <t>020</t>
  </si>
  <si>
    <t>W Y D A T K I</t>
  </si>
  <si>
    <t>02001</t>
  </si>
  <si>
    <t>02002</t>
  </si>
  <si>
    <t>wpływy z odsetek na rachunkach bankowych</t>
  </si>
  <si>
    <t>wpływy z odsetek na rachunkach bankowych (dot. PINB)</t>
  </si>
  <si>
    <t>wpływy do budżetu nadwyżki środków obrotowych (dot. dochodów własnych)</t>
  </si>
  <si>
    <t>Komendy powiatowe Policji</t>
  </si>
  <si>
    <t>Ośrodki adopcyjno - opiekuńcze</t>
  </si>
  <si>
    <t>Rehabilitacja zawodowa i społeczna osób niepełnosprawnych</t>
  </si>
  <si>
    <t>jednostki odpowiedzialne za realizację budżetu:</t>
  </si>
  <si>
    <t xml:space="preserve">            * dotacje</t>
  </si>
  <si>
    <t xml:space="preserve">            * wydatki majątkowe</t>
  </si>
  <si>
    <t xml:space="preserve">                        * dotacje</t>
  </si>
  <si>
    <t xml:space="preserve">                        * wydatki majątkowe</t>
  </si>
  <si>
    <t>- OERW Ustroń</t>
  </si>
  <si>
    <t>- placówki opiekuńczo - wychowawcze</t>
  </si>
  <si>
    <t>- ZSO Wisła</t>
  </si>
  <si>
    <t xml:space="preserve">- Starostwo Powiatowe, w tym: </t>
  </si>
  <si>
    <t>- ZSR Międzyświeć</t>
  </si>
  <si>
    <t>Wczesne wspomaganie rozwoju dziecka</t>
  </si>
  <si>
    <t>Tabela nr 2</t>
  </si>
  <si>
    <t>pomoc finansowa z jst</t>
  </si>
  <si>
    <t>dofinansowanie inwestycji drogowych ze środków funduszy unijnych</t>
  </si>
  <si>
    <t>a) wydatki bieżące (dotacje)</t>
  </si>
  <si>
    <t>a) wydatki majątkowe</t>
  </si>
  <si>
    <t>Ośrodki wsparcia</t>
  </si>
  <si>
    <t>- OPDiR DD Międzyświeć</t>
  </si>
  <si>
    <t>a) Dochody bieżące, w tym:</t>
  </si>
  <si>
    <t>wpływy z Agencji Restrukturyzacji i Modernizacji Rolnictwa</t>
  </si>
  <si>
    <t>b) Dochody majątkowe, w tym:</t>
  </si>
  <si>
    <t>dotacja na podstawie porozumienia z jst na utrzymanie dróg wojewódzkich</t>
  </si>
  <si>
    <t xml:space="preserve">dotacja na realizację własnych zadań inwestycyjnych </t>
  </si>
  <si>
    <t>dotacja na realizację zadań z zakresu adm. rządowej - gospodarka mieszkaniowa</t>
  </si>
  <si>
    <t>dotacje na realizację zadań z zakresu administracji rządowej, w tym:</t>
  </si>
  <si>
    <t>- opracowania geodezyjne i kartograficzne</t>
  </si>
  <si>
    <t>- nadzór budowlany</t>
  </si>
  <si>
    <t>- prace geodezyjne i kartograficzne (nieinwestycyjne)</t>
  </si>
  <si>
    <t>- ośrodki dokumentacji geodezyjnej i kartograficznej</t>
  </si>
  <si>
    <t>- urzędy wojewódzkie</t>
  </si>
  <si>
    <t>- komendy powiatowe PSP</t>
  </si>
  <si>
    <t>- obrona cywilna</t>
  </si>
  <si>
    <t>wpływy z odsetek na rachunkach bankowych i lokat (dot. rachunku podstawowego budżetu powiatu)</t>
  </si>
  <si>
    <t>subwencja ogólna, w tym:</t>
  </si>
  <si>
    <t>- część oświatowa</t>
  </si>
  <si>
    <t>- część wyrównawcza</t>
  </si>
  <si>
    <t>- część równoważąca</t>
  </si>
  <si>
    <t>dotacje na realizację zadań z zakresu adm. rządowej - składki na ubezpieczenia zdrowotne dla osób nie objętych obowiązkiem ubezpieczenia zdrowotnego</t>
  </si>
  <si>
    <t xml:space="preserve">dochody z usług dps-ów, w tym: </t>
  </si>
  <si>
    <t>- domy pomocy społecznej</t>
  </si>
  <si>
    <t>- powiatowe centrum pomocy rodzinie</t>
  </si>
  <si>
    <t>- ośrodki wsparcia</t>
  </si>
  <si>
    <t>dotacje celowe na podstawie porozumień z jst, w tym:</t>
  </si>
  <si>
    <t xml:space="preserve">dotacje na realizację własnych zadań bieżących, w tym: </t>
  </si>
  <si>
    <t>wpływy z odsetek na rachunku bankowym (dot. PUP)</t>
  </si>
  <si>
    <t>środki z fund. celowego na realizację programu na rzecz promocji zatrudnienia (PUP)</t>
  </si>
  <si>
    <t>dotacja na realizację zadań z zakresu administracji rządowej - zespół ds. orzekania o stopniu niepełnosprawności</t>
  </si>
  <si>
    <t>odsetki od środków na rachunku PFOŚiGW</t>
  </si>
  <si>
    <t>dochody bieżace</t>
  </si>
  <si>
    <t>dochody majątkowe</t>
  </si>
  <si>
    <t>Promocja jednostek samorządu terytorialnego</t>
  </si>
  <si>
    <t>Zarządzanie kryzysowe</t>
  </si>
  <si>
    <t>- rezerwa celowa na inwestycje i zakupy inwestycyjne</t>
  </si>
  <si>
    <t>- rezerwa celowa na zadania w zakresie zarządzania kryzysowego</t>
  </si>
  <si>
    <t>- rezerwa celowa na wkłady własne do projektów w dziedzinie kultury</t>
  </si>
  <si>
    <t>Stołówki szkolne</t>
  </si>
  <si>
    <t>- ZST Cieszyn</t>
  </si>
  <si>
    <t xml:space="preserve">                        * dotacja dla SSM Wiecha</t>
  </si>
  <si>
    <t xml:space="preserve">                        * majątkowe</t>
  </si>
  <si>
    <t>Wykonanie za I półrocze</t>
  </si>
  <si>
    <t>Obiekty sportowe</t>
  </si>
  <si>
    <t>TURYSTYKA</t>
  </si>
  <si>
    <t>wpływy ze sprzedaży majątku</t>
  </si>
  <si>
    <t>dofinansowanie projektu "Via Ducalis" z funduszy unijnych (EFRR)</t>
  </si>
  <si>
    <t>b) wydatki majątkowe:</t>
  </si>
  <si>
    <t>"Enklawa budownictwa drewnianego"</t>
  </si>
  <si>
    <t xml:space="preserve">a) wydatki bieżące </t>
  </si>
  <si>
    <t xml:space="preserve"> - Starostwo Powiatowe</t>
  </si>
  <si>
    <t xml:space="preserve"> - Starostwo Powiatowe (dotacje)</t>
  </si>
  <si>
    <t xml:space="preserve"> - ZSGH Wisła</t>
  </si>
  <si>
    <t>wynagrodzenia</t>
  </si>
  <si>
    <t xml:space="preserve"> - SOSW w Cieszynie</t>
  </si>
  <si>
    <t xml:space="preserve"> - Starostwo Powiatowe (WE)</t>
  </si>
  <si>
    <t>majątkowe</t>
  </si>
  <si>
    <t>dotacje</t>
  </si>
  <si>
    <t>pozostałe</t>
  </si>
  <si>
    <t xml:space="preserve"> - ZSP nr 1 Cieszyn</t>
  </si>
  <si>
    <t>5 %-owy udział w opłatach melioracyjnych</t>
  </si>
  <si>
    <t>25%-wy udział w dochodach z gospodarowania mieniem Skarbu Państwa oraz             25%-wy udział w dochodach z z tytułu przekształcenia prawa użytkowania wieczystego w prawo własności</t>
  </si>
  <si>
    <t>wpływ z różnych dochodów</t>
  </si>
  <si>
    <t>- placówki opiekuńczo - wychowawcze i SOS Wioski Dziecięce w Ustroniu</t>
  </si>
  <si>
    <t>wpływy z opłat za koncesje i licencje, zaświadczenia i zezwolenia</t>
  </si>
  <si>
    <t>a) Dochody majątkowe w tym:</t>
  </si>
  <si>
    <t>WYKONANIE ZA I PÓŁROCZE 2010 R.</t>
  </si>
  <si>
    <t xml:space="preserve"> - dotacje na zadania bieżące</t>
  </si>
  <si>
    <t>Zadania w zakresie przeciwdziałania przemocy w rodzinie</t>
  </si>
  <si>
    <t xml:space="preserve"> - wydatki związane z realizacją zadań statutowych jednostek budżetowych</t>
  </si>
  <si>
    <t>- wynagrodzenia i składki od nich naliczane</t>
  </si>
  <si>
    <t xml:space="preserve"> - wypłaty z tytułu poręczeń i gwarancji</t>
  </si>
  <si>
    <t>Rozliczenia z tytułu poręczeń i gwarancji udzielonych przez Skarb Państwa lub jednostkę samorządu terytorialnego</t>
  </si>
  <si>
    <t>a) wydatki bieżące (wypłaty z tyt. poręczeń i gwarancji)</t>
  </si>
  <si>
    <t>a) wydatki bieżące (obsługa długu)</t>
  </si>
  <si>
    <t>a) wydatki bieżące (dotacje na zadania bieżące)</t>
  </si>
  <si>
    <t xml:space="preserve"> - wynagrodzenia i składki od nich naliczane</t>
  </si>
  <si>
    <t xml:space="preserve"> - wydatki związane z realziacją zadań statutowych jednostek budżetowych</t>
  </si>
  <si>
    <t>a) wydatki bieżące (wynagrodzenia i składki od nich naliczane)</t>
  </si>
  <si>
    <t>a) wydatki bieżące (wydatki związane z realizacją zadań statutowych jednostek budżetowych)</t>
  </si>
  <si>
    <t>a) wydatki bieżące (wydatki związane z realziacją zadań statutowych jednostek budżetowych)</t>
  </si>
  <si>
    <t>75406</t>
  </si>
  <si>
    <t>Straż Graniczna</t>
  </si>
  <si>
    <t>- świadczenia na rzecz osób fizycznych</t>
  </si>
  <si>
    <t>a) wydatki bieżące  (świadczenia na rzecz osób fizycznych)</t>
  </si>
  <si>
    <t>- wynagrodzenia i skłądki od nich naliczane</t>
  </si>
  <si>
    <t>a) wydatki bieżące (wydatki związane z realizacją zadań statutowych jendostek budżetowych)</t>
  </si>
  <si>
    <t>a) wydatki bieżące (dotacja na zadania bieżące)</t>
  </si>
  <si>
    <t>a) wydatki bieżące (wydatki związane z realizacją zadań statutowych jednsotek budżetowych)</t>
  </si>
  <si>
    <t xml:space="preserve">a) wydatki bieżące (dotacja na zadania bieżące) </t>
  </si>
  <si>
    <t>a) wydatki bieżące ( wydatki związane z realizacją zadań statutowych jednostek budżetowych )</t>
  </si>
  <si>
    <t>- wydatki na programy finansowane z udziałem środków o których mowa w art.. 5 ust. 3 pkt 2 i 3, w tym:</t>
  </si>
  <si>
    <t>- pozostałe wydatki</t>
  </si>
  <si>
    <t xml:space="preserve"> - SSM Wisła Malinka</t>
  </si>
  <si>
    <t xml:space="preserve">dofinansowanie własnych zadań bieżacych ze środków unijnych (PUP) </t>
  </si>
  <si>
    <t>- kwalifikacja wojskowa</t>
  </si>
  <si>
    <t>kary nałożone na mocy Ustawy o drogach publicznych</t>
  </si>
  <si>
    <t>dofinansowanie własnych zadań inwestycyjnych ze środków unijnych</t>
  </si>
  <si>
    <t>dotacje celowe oraz środki na finansowanie projektów unijnych realizowane przez szkoły</t>
  </si>
  <si>
    <t>dofinansowanie ze środków unijnych (dot. "Przeciwdziałanie marginalizacji…")</t>
  </si>
  <si>
    <t xml:space="preserve">dotacja celowa na realizację własnych zadań bieżących ze środków unijnych - stypendia dla uczniów </t>
  </si>
  <si>
    <t xml:space="preserve">dofinansowanie własnych zadań bieżacych pozyskane z ŚOT </t>
  </si>
  <si>
    <t xml:space="preserve">wpływy z odsetek na rachunku bankowym </t>
  </si>
  <si>
    <t>pomoc finansowa z jst (dot. usuwania skutków klęsk żywiołowych)</t>
  </si>
  <si>
    <t>5%-owy udział od dochodów realizowanych przez KP PSP</t>
  </si>
  <si>
    <t xml:space="preserve">wpływ z tytułu zwrotu ekwiwalentu </t>
  </si>
  <si>
    <t>środki z likwidacji PFOŚiGW</t>
  </si>
  <si>
    <t>Kwalifikacja wojskowa</t>
  </si>
  <si>
    <t>75404</t>
  </si>
  <si>
    <t>Komendy wojewódzkie Policji</t>
  </si>
  <si>
    <t>75478</t>
  </si>
  <si>
    <t>Usuwanie skutków klęsk żywiołowych</t>
  </si>
  <si>
    <t>- II LO im. Kopernika</t>
  </si>
  <si>
    <t xml:space="preserve">                        * pozostałe</t>
  </si>
  <si>
    <t>- II LO im. Kopernika Cieszyn</t>
  </si>
  <si>
    <t>85132</t>
  </si>
  <si>
    <t>a) wydatki bieżące, w tym:</t>
  </si>
  <si>
    <t>wydatki na obsługe długu</t>
  </si>
  <si>
    <t>środki na inwestycje na drogach publicznych powiatowych i wojewódzkich (most w Górkach)</t>
  </si>
  <si>
    <t>wpływy z tytułu odpłatności za pobyt pełnoletnich podopiecznych w OPDiR DD Międzyświeć</t>
  </si>
  <si>
    <t>dotacja celowa (projekt "Przeciwdziałanie marginalizacji…")</t>
  </si>
  <si>
    <t>- zadania w zakresie przeciwdziałania przemocy w rodzinie</t>
  </si>
  <si>
    <t>- rodziny zastępcze</t>
  </si>
  <si>
    <t>- promocja i wspieranie pieczy zastępczej</t>
  </si>
  <si>
    <t>- wydatki związane z realizacją zadań statutowych jednostek budżetowych</t>
  </si>
  <si>
    <t>dotacje otrzymane z funduszy celowych na realizację zadań bieżących (dot. zadania "Sporządzanie uproszczonych planów urządzenia lasu - II etap")</t>
  </si>
  <si>
    <t>dofinansowanie inwestycji ze środków funduszy unijnych (ENKLAWA)</t>
  </si>
  <si>
    <t>dofinansowanie ze środków funduszy unijnych (dot. projektów miękkich)</t>
  </si>
  <si>
    <t>dotacja celowa na bieżące zadania powiatu (dot. usuwania skutków klęsk żywiołowych)</t>
  </si>
  <si>
    <t>dotacja na realizację własnych zadań inwestycyjnych powiatu (dot. budowy boiska wielofunkcyjnego ZSP nr 1 Cieszyn)</t>
  </si>
  <si>
    <t>dofinansowanie zadania inwestycyjnego ze środków unijnych (dot. Szpitala Śląskiego)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</si>
</sst>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</numFmts>
  <fonts count="16">
    <font>
      <sz val="10"/>
      <name val="Arial CE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8"/>
      <color indexed="8"/>
      <name val="Times New Roman"/>
      <family val="1"/>
    </font>
    <font>
      <i/>
      <sz val="12"/>
      <name val="Times New Roman"/>
      <family val="1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0"/>
      <name val="Arial CE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thin"/>
    </border>
    <border>
      <left style="thin"/>
      <right style="thin"/>
      <top style="dotted">
        <color indexed="8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/>
      <right style="thin"/>
      <top style="dotted">
        <color indexed="8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>
        <color indexed="63"/>
      </left>
      <right style="thin"/>
      <top style="dotted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 quotePrefix="1">
      <alignment horizontal="center" vertical="center" wrapText="1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167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 quotePrefix="1">
      <alignment horizontal="center" vertical="center" wrapText="1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167" fontId="5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167" fontId="2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right" vertical="center" wrapText="1"/>
    </xf>
    <xf numFmtId="167" fontId="4" fillId="0" borderId="5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167" fontId="5" fillId="0" borderId="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167" fontId="2" fillId="0" borderId="7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 wrapText="1"/>
    </xf>
    <xf numFmtId="167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right" vertical="center" wrapText="1"/>
    </xf>
    <xf numFmtId="167" fontId="2" fillId="0" borderId="14" xfId="0" applyNumberFormat="1" applyFont="1" applyBorder="1" applyAlignment="1">
      <alignment horizontal="right" vertical="center" wrapText="1"/>
    </xf>
    <xf numFmtId="167" fontId="5" fillId="0" borderId="2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167" fontId="2" fillId="0" borderId="8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167" fontId="2" fillId="0" borderId="13" xfId="0" applyNumberFormat="1" applyFont="1" applyBorder="1" applyAlignment="1">
      <alignment horizontal="right" vertical="center" wrapText="1"/>
    </xf>
    <xf numFmtId="167" fontId="2" fillId="0" borderId="16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67" fontId="2" fillId="0" borderId="12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left" vertical="center" wrapText="1" indent="5"/>
    </xf>
    <xf numFmtId="49" fontId="2" fillId="0" borderId="17" xfId="0" applyNumberFormat="1" applyFont="1" applyBorder="1" applyAlignment="1">
      <alignment horizontal="left" vertical="center" wrapText="1" indent="5"/>
    </xf>
    <xf numFmtId="3" fontId="2" fillId="0" borderId="14" xfId="0" applyNumberFormat="1" applyFont="1" applyBorder="1" applyAlignment="1">
      <alignment horizontal="right" vertical="center" wrapText="1"/>
    </xf>
    <xf numFmtId="167" fontId="2" fillId="0" borderId="17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 indent="6"/>
    </xf>
    <xf numFmtId="49" fontId="2" fillId="0" borderId="12" xfId="0" applyNumberFormat="1" applyFont="1" applyBorder="1" applyAlignment="1">
      <alignment horizontal="left" vertical="center" wrapText="1" indent="6"/>
    </xf>
    <xf numFmtId="0" fontId="5" fillId="0" borderId="2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left" vertical="center" wrapText="1" indent="7"/>
    </xf>
    <xf numFmtId="49" fontId="2" fillId="0" borderId="17" xfId="0" applyNumberFormat="1" applyFont="1" applyBorder="1" applyAlignment="1">
      <alignment horizontal="left" vertical="center" wrapText="1" indent="7"/>
    </xf>
    <xf numFmtId="3" fontId="5" fillId="0" borderId="7" xfId="0" applyNumberFormat="1" applyFont="1" applyBorder="1" applyAlignment="1">
      <alignment horizontal="right" vertical="center" wrapText="1"/>
    </xf>
    <xf numFmtId="167" fontId="2" fillId="0" borderId="15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 indent="7"/>
    </xf>
    <xf numFmtId="49" fontId="2" fillId="0" borderId="12" xfId="0" applyNumberFormat="1" applyFont="1" applyBorder="1" applyAlignment="1">
      <alignment horizontal="left" vertical="center" wrapText="1" indent="7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2" borderId="16" xfId="0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2" fillId="2" borderId="9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10" xfId="0" applyFont="1" applyBorder="1" applyAlignment="1" quotePrefix="1">
      <alignment horizontal="left" vertical="center" wrapText="1" indent="7"/>
    </xf>
    <xf numFmtId="0" fontId="2" fillId="0" borderId="12" xfId="0" applyFont="1" applyBorder="1" applyAlignment="1" quotePrefix="1">
      <alignment horizontal="left" vertical="center" wrapText="1" indent="7"/>
    </xf>
    <xf numFmtId="0" fontId="2" fillId="2" borderId="9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3" fillId="0" borderId="0" xfId="0" applyNumberFormat="1" applyFont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3" fontId="2" fillId="0" borderId="22" xfId="0" applyNumberFormat="1" applyFont="1" applyBorder="1" applyAlignment="1">
      <alignment horizontal="right" vertical="top" wrapText="1"/>
    </xf>
    <xf numFmtId="10" fontId="2" fillId="0" borderId="2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top" wrapText="1"/>
    </xf>
    <xf numFmtId="10" fontId="2" fillId="0" borderId="24" xfId="0" applyNumberFormat="1" applyFont="1" applyBorder="1" applyAlignment="1">
      <alignment horizontal="right" vertical="top" wrapText="1"/>
    </xf>
    <xf numFmtId="3" fontId="2" fillId="0" borderId="25" xfId="0" applyNumberFormat="1" applyFont="1" applyBorder="1" applyAlignment="1">
      <alignment horizontal="right" vertical="top" wrapText="1"/>
    </xf>
    <xf numFmtId="10" fontId="2" fillId="0" borderId="26" xfId="0" applyNumberFormat="1" applyFont="1" applyBorder="1" applyAlignment="1">
      <alignment horizontal="right" vertical="top" wrapText="1"/>
    </xf>
    <xf numFmtId="3" fontId="2" fillId="0" borderId="27" xfId="0" applyNumberFormat="1" applyFont="1" applyBorder="1" applyAlignment="1">
      <alignment horizontal="right" vertical="top" wrapText="1"/>
    </xf>
    <xf numFmtId="10" fontId="2" fillId="0" borderId="2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3" fontId="5" fillId="2" borderId="18" xfId="0" applyNumberFormat="1" applyFont="1" applyFill="1" applyBorder="1" applyAlignment="1">
      <alignment horizontal="right" vertical="center" wrapText="1"/>
    </xf>
    <xf numFmtId="167" fontId="5" fillId="0" borderId="18" xfId="0" applyNumberFormat="1" applyFont="1" applyBorder="1" applyAlignment="1">
      <alignment horizontal="right" vertical="center" wrapText="1"/>
    </xf>
    <xf numFmtId="167" fontId="2" fillId="0" borderId="3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left" vertical="center" wrapText="1" indent="7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67" fontId="4" fillId="0" borderId="2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67" fontId="4" fillId="0" borderId="1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167" fontId="4" fillId="0" borderId="4" xfId="0" applyNumberFormat="1" applyFont="1" applyBorder="1" applyAlignment="1">
      <alignment horizontal="right" vertical="center" wrapText="1"/>
    </xf>
    <xf numFmtId="167" fontId="4" fillId="0" borderId="10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167" fontId="4" fillId="0" borderId="16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167" fontId="4" fillId="0" borderId="18" xfId="0" applyNumberFormat="1" applyFont="1" applyBorder="1" applyAlignment="1">
      <alignment horizontal="right" vertical="center" wrapText="1"/>
    </xf>
    <xf numFmtId="0" fontId="6" fillId="0" borderId="29" xfId="0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10" xfId="0" applyFont="1" applyBorder="1" applyAlignment="1" quotePrefix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49" fontId="2" fillId="0" borderId="10" xfId="0" applyNumberFormat="1" applyFont="1" applyBorder="1" applyAlignment="1" quotePrefix="1">
      <alignment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2" xfId="0" applyFont="1" applyBorder="1" applyAlignment="1" quotePrefix="1">
      <alignment vertical="center" wrapText="1"/>
    </xf>
    <xf numFmtId="3" fontId="4" fillId="0" borderId="9" xfId="0" applyNumberFormat="1" applyFont="1" applyBorder="1" applyAlignment="1">
      <alignment horizontal="right" vertical="center" wrapText="1"/>
    </xf>
    <xf numFmtId="167" fontId="4" fillId="0" borderId="9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167" fontId="4" fillId="0" borderId="12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167" fontId="2" fillId="0" borderId="18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/>
    </xf>
    <xf numFmtId="3" fontId="2" fillId="0" borderId="18" xfId="0" applyNumberFormat="1" applyFont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2" fillId="0" borderId="6" xfId="0" applyFont="1" applyBorder="1" applyAlignment="1">
      <alignment vertical="center" wrapText="1"/>
    </xf>
    <xf numFmtId="0" fontId="0" fillId="0" borderId="0" xfId="0" applyFont="1" applyAlignment="1">
      <alignment/>
    </xf>
    <xf numFmtId="0" fontId="13" fillId="0" borderId="4" xfId="0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3" fillId="0" borderId="17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49" fontId="5" fillId="0" borderId="2" xfId="0" applyNumberFormat="1" applyFont="1" applyBorder="1" applyAlignment="1">
      <alignment vertical="top" wrapText="1"/>
    </xf>
    <xf numFmtId="49" fontId="2" fillId="0" borderId="9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3" fontId="6" fillId="0" borderId="12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0" fillId="0" borderId="31" xfId="0" applyBorder="1" applyAlignment="1">
      <alignment/>
    </xf>
    <xf numFmtId="0" fontId="3" fillId="0" borderId="5" xfId="0" applyFont="1" applyBorder="1" applyAlignment="1">
      <alignment horizontal="righ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top" wrapText="1"/>
    </xf>
    <xf numFmtId="10" fontId="2" fillId="0" borderId="33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6" fillId="0" borderId="29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 quotePrefix="1">
      <alignment vertical="center" wrapText="1"/>
    </xf>
    <xf numFmtId="49" fontId="2" fillId="0" borderId="12" xfId="0" applyNumberFormat="1" applyFont="1" applyBorder="1" applyAlignment="1" quotePrefix="1">
      <alignment vertical="center" wrapText="1"/>
    </xf>
    <xf numFmtId="49" fontId="4" fillId="0" borderId="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2" fillId="0" borderId="35" xfId="0" applyNumberFormat="1" applyFont="1" applyBorder="1" applyAlignment="1">
      <alignment vertical="center" wrapText="1"/>
    </xf>
    <xf numFmtId="49" fontId="6" fillId="0" borderId="35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right" vertical="center" wrapText="1"/>
    </xf>
    <xf numFmtId="0" fontId="2" fillId="2" borderId="13" xfId="0" applyFont="1" applyFill="1" applyBorder="1" applyAlignment="1">
      <alignment vertical="center" wrapText="1"/>
    </xf>
    <xf numFmtId="49" fontId="4" fillId="0" borderId="19" xfId="0" applyNumberFormat="1" applyFont="1" applyBorder="1" applyAlignment="1" quotePrefix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4" fillId="0" borderId="1" xfId="0" applyFont="1" applyBorder="1" applyAlignment="1" quotePrefix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" xfId="0" applyNumberFormat="1" applyFont="1" applyBorder="1" applyAlignment="1" quotePrefix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4" xfId="0" applyFont="1" applyBorder="1" applyAlignment="1" quotePrefix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6" fillId="0" borderId="2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9"/>
  <sheetViews>
    <sheetView tabSelected="1" view="pageBreakPreview" zoomScale="90" zoomScaleSheetLayoutView="90" workbookViewId="0" topLeftCell="A1">
      <pane ySplit="6" topLeftCell="BM121" activePane="bottomLeft" state="frozen"/>
      <selection pane="topLeft" activeCell="A1" sqref="A1"/>
      <selection pane="bottomLeft" activeCell="B152" sqref="B152"/>
    </sheetView>
  </sheetViews>
  <sheetFormatPr defaultColWidth="9.00390625" defaultRowHeight="12.75"/>
  <cols>
    <col min="1" max="1" width="8.00390625" style="0" customWidth="1"/>
    <col min="2" max="2" width="77.375" style="0" customWidth="1"/>
    <col min="3" max="3" width="14.875" style="0" customWidth="1"/>
    <col min="4" max="4" width="13.75390625" style="0" customWidth="1"/>
    <col min="5" max="5" width="13.00390625" style="0" customWidth="1"/>
    <col min="6" max="6" width="10.625" style="0" bestFit="1" customWidth="1"/>
  </cols>
  <sheetData>
    <row r="1" spans="1:5" ht="14.25" customHeight="1">
      <c r="A1" s="3"/>
      <c r="B1" s="3"/>
      <c r="C1" s="3"/>
      <c r="D1" s="292" t="s">
        <v>168</v>
      </c>
      <c r="E1" s="292"/>
    </row>
    <row r="2" spans="1:5" ht="16.5" customHeight="1">
      <c r="A2" s="293" t="s">
        <v>43</v>
      </c>
      <c r="B2" s="293"/>
      <c r="C2" s="293"/>
      <c r="D2" s="293"/>
      <c r="E2" s="293"/>
    </row>
    <row r="3" spans="1:5" ht="18.75" customHeight="1">
      <c r="A3" s="293" t="s">
        <v>240</v>
      </c>
      <c r="B3" s="293"/>
      <c r="C3" s="293"/>
      <c r="D3" s="293"/>
      <c r="E3" s="293"/>
    </row>
    <row r="4" spans="1:5" ht="6.75" customHeight="1">
      <c r="A4" s="3"/>
      <c r="B4" s="3"/>
      <c r="C4" s="3"/>
      <c r="D4" s="3"/>
      <c r="E4" s="3"/>
    </row>
    <row r="5" spans="1:5" ht="31.5">
      <c r="A5" s="4" t="s">
        <v>0</v>
      </c>
      <c r="B5" s="4" t="s">
        <v>1</v>
      </c>
      <c r="C5" s="4" t="s">
        <v>2</v>
      </c>
      <c r="D5" s="4" t="s">
        <v>3</v>
      </c>
      <c r="E5" s="114" t="s">
        <v>41</v>
      </c>
    </row>
    <row r="6" spans="1:5" ht="12.75">
      <c r="A6" s="115">
        <v>1</v>
      </c>
      <c r="B6" s="116">
        <v>2</v>
      </c>
      <c r="C6" s="116">
        <v>3</v>
      </c>
      <c r="D6" s="116">
        <v>4</v>
      </c>
      <c r="E6" s="116">
        <v>5</v>
      </c>
    </row>
    <row r="7" spans="1:5" ht="15.75">
      <c r="A7" s="6" t="s">
        <v>146</v>
      </c>
      <c r="B7" s="7" t="s">
        <v>4</v>
      </c>
      <c r="C7" s="8">
        <f>C8</f>
        <v>0</v>
      </c>
      <c r="D7" s="8">
        <f>D8</f>
        <v>139</v>
      </c>
      <c r="E7" s="9">
        <v>0</v>
      </c>
    </row>
    <row r="8" spans="1:5" ht="15.75">
      <c r="A8" s="10"/>
      <c r="B8" s="11" t="s">
        <v>175</v>
      </c>
      <c r="C8" s="12">
        <f>SUM(C9)</f>
        <v>0</v>
      </c>
      <c r="D8" s="12">
        <f>SUM(D9)</f>
        <v>139</v>
      </c>
      <c r="E8" s="13">
        <v>0</v>
      </c>
    </row>
    <row r="9" spans="1:5" ht="15.75">
      <c r="A9" s="10"/>
      <c r="B9" s="48" t="s">
        <v>234</v>
      </c>
      <c r="C9" s="212">
        <v>0</v>
      </c>
      <c r="D9" s="41">
        <v>139</v>
      </c>
      <c r="E9" s="63">
        <v>0</v>
      </c>
    </row>
    <row r="10" spans="1:5" ht="15.75">
      <c r="A10" s="6" t="s">
        <v>147</v>
      </c>
      <c r="B10" s="19" t="s">
        <v>5</v>
      </c>
      <c r="C10" s="20">
        <f>C11</f>
        <v>278329</v>
      </c>
      <c r="D10" s="20">
        <f>D11</f>
        <v>54470.12</v>
      </c>
      <c r="E10" s="21">
        <f aca="true" t="shared" si="0" ref="E10:E85">D10/C10</f>
        <v>0.19570407682993868</v>
      </c>
    </row>
    <row r="11" spans="1:5" ht="15.75">
      <c r="A11" s="10"/>
      <c r="B11" s="11" t="s">
        <v>175</v>
      </c>
      <c r="C11" s="22">
        <f>C12+C14</f>
        <v>278329</v>
      </c>
      <c r="D11" s="22">
        <f>D12+D14+D13</f>
        <v>54470.12</v>
      </c>
      <c r="E11" s="23">
        <f t="shared" si="0"/>
        <v>0.19570407682993868</v>
      </c>
    </row>
    <row r="12" spans="1:5" ht="15.75">
      <c r="A12" s="24"/>
      <c r="B12" s="25" t="s">
        <v>176</v>
      </c>
      <c r="C12" s="26">
        <v>101209</v>
      </c>
      <c r="D12" s="27">
        <v>50265.12</v>
      </c>
      <c r="E12" s="28">
        <f>D12/C12</f>
        <v>0.49664674090248895</v>
      </c>
    </row>
    <row r="13" spans="1:5" ht="15.75">
      <c r="A13" s="24"/>
      <c r="B13" s="196" t="s">
        <v>279</v>
      </c>
      <c r="C13" s="27">
        <v>0</v>
      </c>
      <c r="D13" s="27">
        <v>4205</v>
      </c>
      <c r="E13" s="28">
        <v>0</v>
      </c>
    </row>
    <row r="14" spans="1:5" ht="31.5">
      <c r="A14" s="24"/>
      <c r="B14" s="196" t="s">
        <v>299</v>
      </c>
      <c r="C14" s="27">
        <v>177120</v>
      </c>
      <c r="D14" s="27">
        <v>0</v>
      </c>
      <c r="E14" s="28">
        <f>D14/C14</f>
        <v>0</v>
      </c>
    </row>
    <row r="15" spans="1:5" ht="15.75">
      <c r="A15" s="29">
        <v>600</v>
      </c>
      <c r="B15" s="19" t="s">
        <v>6</v>
      </c>
      <c r="C15" s="20">
        <f>C16+C22</f>
        <v>44881496</v>
      </c>
      <c r="D15" s="20">
        <f>D16+D22</f>
        <v>4704725.95</v>
      </c>
      <c r="E15" s="21">
        <f t="shared" si="0"/>
        <v>0.1048255153972586</v>
      </c>
    </row>
    <row r="16" spans="1:5" ht="15.75">
      <c r="A16" s="14"/>
      <c r="B16" s="11" t="s">
        <v>175</v>
      </c>
      <c r="C16" s="12">
        <f>SUM(C17:C21)</f>
        <v>4016931</v>
      </c>
      <c r="D16" s="12">
        <f>SUM(D17:D21)</f>
        <v>2432308.81</v>
      </c>
      <c r="E16" s="13">
        <f>D16/C16</f>
        <v>0.6055142122182333</v>
      </c>
    </row>
    <row r="17" spans="1:5" ht="15.75">
      <c r="A17" s="14"/>
      <c r="B17" s="30" t="s">
        <v>7</v>
      </c>
      <c r="C17" s="31">
        <v>7200</v>
      </c>
      <c r="D17" s="31">
        <v>6408.01</v>
      </c>
      <c r="E17" s="32">
        <f t="shared" si="0"/>
        <v>0.8900013888888889</v>
      </c>
    </row>
    <row r="18" spans="1:5" ht="15.75">
      <c r="A18" s="14"/>
      <c r="B18" s="30" t="s">
        <v>169</v>
      </c>
      <c r="C18" s="31">
        <v>450000</v>
      </c>
      <c r="D18" s="31">
        <v>200000</v>
      </c>
      <c r="E18" s="33">
        <f t="shared" si="0"/>
        <v>0.4444444444444444</v>
      </c>
    </row>
    <row r="19" spans="1:5" ht="15.75">
      <c r="A19" s="14"/>
      <c r="B19" s="83" t="s">
        <v>236</v>
      </c>
      <c r="C19" s="53">
        <v>0</v>
      </c>
      <c r="D19" s="53">
        <v>2186</v>
      </c>
      <c r="E19" s="33">
        <v>0</v>
      </c>
    </row>
    <row r="20" spans="1:5" ht="15.75">
      <c r="A20" s="14"/>
      <c r="B20" s="83" t="s">
        <v>270</v>
      </c>
      <c r="C20" s="53">
        <v>50000</v>
      </c>
      <c r="D20" s="53">
        <v>23714.8</v>
      </c>
      <c r="E20" s="33">
        <f>D20/C20</f>
        <v>0.474296</v>
      </c>
    </row>
    <row r="21" spans="1:5" ht="15.75">
      <c r="A21" s="14"/>
      <c r="B21" s="37" t="s">
        <v>178</v>
      </c>
      <c r="C21" s="38">
        <v>3509731</v>
      </c>
      <c r="D21" s="38">
        <v>2200000</v>
      </c>
      <c r="E21" s="39">
        <f t="shared" si="0"/>
        <v>0.6268286657866372</v>
      </c>
    </row>
    <row r="22" spans="1:5" ht="15.75">
      <c r="A22" s="14"/>
      <c r="B22" s="11" t="s">
        <v>177</v>
      </c>
      <c r="C22" s="12">
        <f>SUM(C23:C25)</f>
        <v>40864565</v>
      </c>
      <c r="D22" s="12">
        <f>SUM(D23:D25)</f>
        <v>2272417.14</v>
      </c>
      <c r="E22" s="40">
        <f t="shared" si="0"/>
        <v>0.05560849944199822</v>
      </c>
    </row>
    <row r="23" spans="1:5" ht="15.75">
      <c r="A23" s="14"/>
      <c r="B23" s="30" t="s">
        <v>169</v>
      </c>
      <c r="C23" s="41">
        <v>5219562</v>
      </c>
      <c r="D23" s="41">
        <v>695560.31</v>
      </c>
      <c r="E23" s="42">
        <f t="shared" si="0"/>
        <v>0.13326028314253188</v>
      </c>
    </row>
    <row r="24" spans="1:5" ht="15.75">
      <c r="A24" s="294"/>
      <c r="B24" s="34" t="s">
        <v>179</v>
      </c>
      <c r="C24" s="35">
        <v>2634000</v>
      </c>
      <c r="D24" s="35">
        <v>0</v>
      </c>
      <c r="E24" s="36">
        <f t="shared" si="0"/>
        <v>0</v>
      </c>
    </row>
    <row r="25" spans="1:5" ht="15.75">
      <c r="A25" s="294"/>
      <c r="B25" s="37" t="s">
        <v>170</v>
      </c>
      <c r="C25" s="38">
        <v>33011003</v>
      </c>
      <c r="D25" s="38">
        <v>1576856.83</v>
      </c>
      <c r="E25" s="44">
        <v>0</v>
      </c>
    </row>
    <row r="26" spans="1:5" s="186" customFormat="1" ht="15.75">
      <c r="A26" s="192">
        <v>630</v>
      </c>
      <c r="B26" s="7" t="s">
        <v>218</v>
      </c>
      <c r="C26" s="8">
        <f>C27+C29</f>
        <v>993162</v>
      </c>
      <c r="D26" s="8">
        <f>D27+D29</f>
        <v>33335.13</v>
      </c>
      <c r="E26" s="9">
        <f>D26/C26</f>
        <v>0.03356464504280268</v>
      </c>
    </row>
    <row r="27" spans="1:5" s="186" customFormat="1" ht="15.75">
      <c r="A27" s="276"/>
      <c r="B27" s="11" t="s">
        <v>175</v>
      </c>
      <c r="C27" s="8">
        <f>C28</f>
        <v>0</v>
      </c>
      <c r="D27" s="8">
        <f>D28</f>
        <v>126.59</v>
      </c>
      <c r="E27" s="9">
        <v>0</v>
      </c>
    </row>
    <row r="28" spans="1:5" s="186" customFormat="1" ht="15.75">
      <c r="A28" s="276"/>
      <c r="B28" s="25" t="s">
        <v>276</v>
      </c>
      <c r="C28" s="27">
        <v>0</v>
      </c>
      <c r="D28" s="27">
        <v>126.59</v>
      </c>
      <c r="E28" s="277">
        <v>0</v>
      </c>
    </row>
    <row r="29" spans="1:5" s="190" customFormat="1" ht="15.75">
      <c r="A29" s="194"/>
      <c r="B29" s="58" t="s">
        <v>239</v>
      </c>
      <c r="C29" s="55">
        <f>C30</f>
        <v>993162</v>
      </c>
      <c r="D29" s="55">
        <f>D30</f>
        <v>33208.54</v>
      </c>
      <c r="E29" s="23">
        <f>D29/C29</f>
        <v>0.03343718346050292</v>
      </c>
    </row>
    <row r="30" spans="1:5" ht="15.75">
      <c r="A30" s="43"/>
      <c r="B30" s="179" t="s">
        <v>300</v>
      </c>
      <c r="C30" s="78">
        <v>993162</v>
      </c>
      <c r="D30" s="78">
        <v>33208.54</v>
      </c>
      <c r="E30" s="121">
        <f>D30/C30</f>
        <v>0.03343718346050292</v>
      </c>
    </row>
    <row r="31" spans="1:5" ht="15.75">
      <c r="A31" s="29">
        <v>700</v>
      </c>
      <c r="B31" s="19" t="s">
        <v>8</v>
      </c>
      <c r="C31" s="20">
        <f>C32+C38</f>
        <v>9393461</v>
      </c>
      <c r="D31" s="20">
        <f>D32+D38</f>
        <v>2804416.02</v>
      </c>
      <c r="E31" s="21">
        <f t="shared" si="0"/>
        <v>0.2985498124706112</v>
      </c>
    </row>
    <row r="32" spans="1:5" ht="15.75">
      <c r="A32" s="4"/>
      <c r="B32" s="11" t="s">
        <v>175</v>
      </c>
      <c r="C32" s="12">
        <f>SUM(C33:C37)</f>
        <v>1995206</v>
      </c>
      <c r="D32" s="12">
        <f>SUM(D33:D37)</f>
        <v>1588565.93</v>
      </c>
      <c r="E32" s="13">
        <f t="shared" si="0"/>
        <v>0.7961914358717846</v>
      </c>
    </row>
    <row r="33" spans="1:5" ht="15.75">
      <c r="A33" s="66"/>
      <c r="B33" s="193" t="s">
        <v>9</v>
      </c>
      <c r="C33" s="78">
        <v>740253</v>
      </c>
      <c r="D33" s="78">
        <v>375300.38</v>
      </c>
      <c r="E33" s="180">
        <f t="shared" si="0"/>
        <v>0.5069893401310093</v>
      </c>
    </row>
    <row r="34" spans="1:5" ht="47.25">
      <c r="A34" s="14"/>
      <c r="B34" s="275" t="s">
        <v>235</v>
      </c>
      <c r="C34" s="31">
        <v>707850</v>
      </c>
      <c r="D34" s="31">
        <v>687068.52</v>
      </c>
      <c r="E34" s="45">
        <f t="shared" si="0"/>
        <v>0.9706414070777707</v>
      </c>
    </row>
    <row r="35" spans="1:5" ht="15.75">
      <c r="A35" s="14"/>
      <c r="B35" s="46" t="s">
        <v>20</v>
      </c>
      <c r="C35" s="35">
        <v>86199</v>
      </c>
      <c r="D35" s="35">
        <v>114350.77</v>
      </c>
      <c r="E35" s="45">
        <f t="shared" si="0"/>
        <v>1.326590447685008</v>
      </c>
    </row>
    <row r="36" spans="1:5" ht="15.75">
      <c r="A36" s="14"/>
      <c r="B36" s="191" t="s">
        <v>151</v>
      </c>
      <c r="C36" s="53">
        <v>0</v>
      </c>
      <c r="D36" s="53">
        <v>1004.26</v>
      </c>
      <c r="E36" s="45">
        <v>0</v>
      </c>
    </row>
    <row r="37" spans="1:5" ht="15.75">
      <c r="A37" s="14"/>
      <c r="B37" s="191" t="s">
        <v>180</v>
      </c>
      <c r="C37" s="53">
        <v>460904</v>
      </c>
      <c r="D37" s="53">
        <v>410842</v>
      </c>
      <c r="E37" s="54">
        <f t="shared" si="0"/>
        <v>0.8913830211931335</v>
      </c>
    </row>
    <row r="38" spans="1:5" ht="15.75">
      <c r="A38" s="14"/>
      <c r="B38" s="58" t="s">
        <v>177</v>
      </c>
      <c r="C38" s="55">
        <f>SUM(C39:C39)</f>
        <v>7398255</v>
      </c>
      <c r="D38" s="55">
        <f>SUM(D39:D39)</f>
        <v>1215850.09</v>
      </c>
      <c r="E38" s="40">
        <f t="shared" si="0"/>
        <v>0.1643428200298584</v>
      </c>
    </row>
    <row r="39" spans="1:5" ht="15.75">
      <c r="A39" s="14"/>
      <c r="B39" s="179" t="s">
        <v>219</v>
      </c>
      <c r="C39" s="78">
        <v>7398255</v>
      </c>
      <c r="D39" s="78">
        <v>1215850.09</v>
      </c>
      <c r="E39" s="180">
        <f t="shared" si="0"/>
        <v>0.1643428200298584</v>
      </c>
    </row>
    <row r="40" spans="1:5" ht="15.75">
      <c r="A40" s="29">
        <v>710</v>
      </c>
      <c r="B40" s="19" t="s">
        <v>10</v>
      </c>
      <c r="C40" s="20">
        <f>C41</f>
        <v>669751</v>
      </c>
      <c r="D40" s="20">
        <f>D41</f>
        <v>371522.47</v>
      </c>
      <c r="E40" s="21">
        <f t="shared" si="0"/>
        <v>0.5547173053866287</v>
      </c>
    </row>
    <row r="41" spans="1:5" ht="15.75">
      <c r="A41" s="14"/>
      <c r="B41" s="11" t="s">
        <v>175</v>
      </c>
      <c r="C41" s="12">
        <f>SUM(C43:C45)</f>
        <v>669751</v>
      </c>
      <c r="D41" s="12">
        <f>SUM(D42:D45)</f>
        <v>371522.47</v>
      </c>
      <c r="E41" s="13">
        <f t="shared" si="0"/>
        <v>0.5547173053866287</v>
      </c>
    </row>
    <row r="42" spans="1:5" ht="15.75">
      <c r="A42" s="14"/>
      <c r="B42" s="48" t="s">
        <v>236</v>
      </c>
      <c r="C42" s="41">
        <v>0</v>
      </c>
      <c r="D42" s="41">
        <v>22.95</v>
      </c>
      <c r="E42" s="121">
        <v>0</v>
      </c>
    </row>
    <row r="43" spans="1:5" ht="15.75">
      <c r="A43" s="14"/>
      <c r="B43" s="30" t="s">
        <v>152</v>
      </c>
      <c r="C43" s="50">
        <v>100</v>
      </c>
      <c r="D43" s="31">
        <v>61.36</v>
      </c>
      <c r="E43" s="45">
        <f t="shared" si="0"/>
        <v>0.6136</v>
      </c>
    </row>
    <row r="44" spans="1:5" ht="15.75">
      <c r="A44" s="14"/>
      <c r="B44" s="34" t="s">
        <v>12</v>
      </c>
      <c r="C44" s="35">
        <v>100</v>
      </c>
      <c r="D44" s="35">
        <v>5.16</v>
      </c>
      <c r="E44" s="36">
        <f t="shared" si="0"/>
        <v>0.0516</v>
      </c>
    </row>
    <row r="45" spans="1:5" ht="15.75">
      <c r="A45" s="14"/>
      <c r="B45" s="34" t="s">
        <v>181</v>
      </c>
      <c r="C45" s="35">
        <f>SUM(C46:C49)</f>
        <v>669551</v>
      </c>
      <c r="D45" s="35">
        <f>SUM(D46:D49)</f>
        <v>371433</v>
      </c>
      <c r="E45" s="33">
        <f t="shared" si="0"/>
        <v>0.5547493768211832</v>
      </c>
    </row>
    <row r="46" spans="1:5" ht="15.75">
      <c r="A46" s="14"/>
      <c r="B46" s="51" t="s">
        <v>185</v>
      </c>
      <c r="C46" s="31">
        <v>44932</v>
      </c>
      <c r="D46" s="31">
        <v>24192</v>
      </c>
      <c r="E46" s="33">
        <f t="shared" si="0"/>
        <v>0.5384136027775305</v>
      </c>
    </row>
    <row r="47" spans="1:5" ht="15.75">
      <c r="A47" s="14"/>
      <c r="B47" s="51" t="s">
        <v>184</v>
      </c>
      <c r="C47" s="31">
        <v>107495</v>
      </c>
      <c r="D47" s="31">
        <v>57883</v>
      </c>
      <c r="E47" s="33">
        <f t="shared" si="0"/>
        <v>0.5384715568165961</v>
      </c>
    </row>
    <row r="48" spans="1:5" ht="15.75">
      <c r="A48" s="14"/>
      <c r="B48" s="51" t="s">
        <v>182</v>
      </c>
      <c r="C48" s="31">
        <v>6766</v>
      </c>
      <c r="D48" s="31">
        <v>4000</v>
      </c>
      <c r="E48" s="33">
        <f t="shared" si="0"/>
        <v>0.5911912503694945</v>
      </c>
    </row>
    <row r="49" spans="1:5" ht="15.75">
      <c r="A49" s="14"/>
      <c r="B49" s="52" t="s">
        <v>183</v>
      </c>
      <c r="C49" s="53">
        <v>510358</v>
      </c>
      <c r="D49" s="53">
        <v>285358</v>
      </c>
      <c r="E49" s="54">
        <f t="shared" si="0"/>
        <v>0.5591330007563319</v>
      </c>
    </row>
    <row r="50" spans="1:5" ht="15.75">
      <c r="A50" s="29">
        <v>750</v>
      </c>
      <c r="B50" s="19" t="s">
        <v>17</v>
      </c>
      <c r="C50" s="20">
        <f>C51+C60</f>
        <v>1217527</v>
      </c>
      <c r="D50" s="20">
        <f>D51+D60</f>
        <v>309611.14</v>
      </c>
      <c r="E50" s="21">
        <f t="shared" si="0"/>
        <v>0.2542950916078247</v>
      </c>
    </row>
    <row r="51" spans="1:5" ht="15.75">
      <c r="A51" s="14"/>
      <c r="B51" s="11" t="s">
        <v>175</v>
      </c>
      <c r="C51" s="55">
        <f>SUM(C52:C57)</f>
        <v>737495</v>
      </c>
      <c r="D51" s="55">
        <f>SUM(D52:D57)</f>
        <v>309611.14</v>
      </c>
      <c r="E51" s="40">
        <f t="shared" si="0"/>
        <v>0.41981456145465396</v>
      </c>
    </row>
    <row r="52" spans="1:5" ht="15.75">
      <c r="A52" s="14"/>
      <c r="B52" s="48" t="s">
        <v>9</v>
      </c>
      <c r="C52" s="41">
        <v>5790</v>
      </c>
      <c r="D52" s="41">
        <v>1726.85</v>
      </c>
      <c r="E52" s="32">
        <f t="shared" si="0"/>
        <v>0.2982469775474957</v>
      </c>
    </row>
    <row r="53" spans="1:5" ht="15.75">
      <c r="A53" s="14"/>
      <c r="B53" s="34" t="s">
        <v>19</v>
      </c>
      <c r="C53" s="35">
        <v>9000</v>
      </c>
      <c r="D53" s="35">
        <v>6646.04</v>
      </c>
      <c r="E53" s="33">
        <f t="shared" si="0"/>
        <v>0.7384488888888889</v>
      </c>
    </row>
    <row r="54" spans="1:5" ht="15.75">
      <c r="A54" s="14"/>
      <c r="B54" s="34" t="s">
        <v>20</v>
      </c>
      <c r="C54" s="35">
        <v>26000</v>
      </c>
      <c r="D54" s="35">
        <v>17162.25</v>
      </c>
      <c r="E54" s="33">
        <f t="shared" si="0"/>
        <v>0.6600865384615384</v>
      </c>
    </row>
    <row r="55" spans="1:5" ht="15.75">
      <c r="A55" s="14"/>
      <c r="B55" s="34" t="s">
        <v>301</v>
      </c>
      <c r="C55" s="35">
        <v>193729</v>
      </c>
      <c r="D55" s="35">
        <v>0</v>
      </c>
      <c r="E55" s="33">
        <v>0</v>
      </c>
    </row>
    <row r="56" spans="1:5" ht="15.75">
      <c r="A56" s="14"/>
      <c r="B56" s="34" t="s">
        <v>275</v>
      </c>
      <c r="C56" s="35">
        <v>5000</v>
      </c>
      <c r="D56" s="35">
        <v>0</v>
      </c>
      <c r="E56" s="33">
        <v>0</v>
      </c>
    </row>
    <row r="57" spans="1:5" ht="15.75">
      <c r="A57" s="14"/>
      <c r="B57" s="34" t="s">
        <v>181</v>
      </c>
      <c r="C57" s="35">
        <f>SUM(C58:C59)</f>
        <v>497976</v>
      </c>
      <c r="D57" s="35">
        <f>SUM(D58:D59)</f>
        <v>284076</v>
      </c>
      <c r="E57" s="33">
        <f t="shared" si="0"/>
        <v>0.5704612270470866</v>
      </c>
    </row>
    <row r="58" spans="1:5" ht="15.75">
      <c r="A58" s="14"/>
      <c r="B58" s="56" t="s">
        <v>186</v>
      </c>
      <c r="C58" s="35">
        <v>461076</v>
      </c>
      <c r="D58" s="35">
        <v>247176</v>
      </c>
      <c r="E58" s="33">
        <f t="shared" si="0"/>
        <v>0.5360851573276423</v>
      </c>
    </row>
    <row r="59" spans="1:5" ht="15.75">
      <c r="A59" s="14"/>
      <c r="B59" s="57" t="s">
        <v>269</v>
      </c>
      <c r="C59" s="38">
        <v>36900</v>
      </c>
      <c r="D59" s="38">
        <v>36900</v>
      </c>
      <c r="E59" s="49">
        <f t="shared" si="0"/>
        <v>1</v>
      </c>
    </row>
    <row r="60" spans="1:5" ht="15.75">
      <c r="A60" s="14"/>
      <c r="B60" s="118" t="s">
        <v>177</v>
      </c>
      <c r="C60" s="12">
        <f>SUM(C61:C62)</f>
        <v>480032</v>
      </c>
      <c r="D60" s="12">
        <f>SUM(D61:D62)</f>
        <v>0</v>
      </c>
      <c r="E60" s="120">
        <v>0</v>
      </c>
    </row>
    <row r="61" spans="1:5" ht="15.75">
      <c r="A61" s="14"/>
      <c r="B61" s="48" t="s">
        <v>169</v>
      </c>
      <c r="C61" s="41">
        <v>88000</v>
      </c>
      <c r="D61" s="41">
        <v>0</v>
      </c>
      <c r="E61" s="32">
        <v>0</v>
      </c>
    </row>
    <row r="62" spans="1:5" ht="15.75">
      <c r="A62" s="14"/>
      <c r="B62" s="47" t="s">
        <v>271</v>
      </c>
      <c r="C62" s="38">
        <v>392032</v>
      </c>
      <c r="D62" s="38">
        <v>0</v>
      </c>
      <c r="E62" s="49">
        <v>0</v>
      </c>
    </row>
    <row r="63" spans="1:5" ht="15.75">
      <c r="A63" s="4">
        <v>754</v>
      </c>
      <c r="B63" s="19" t="s">
        <v>22</v>
      </c>
      <c r="C63" s="20">
        <f>C64</f>
        <v>7777200</v>
      </c>
      <c r="D63" s="20">
        <f>D64</f>
        <v>4751213.53</v>
      </c>
      <c r="E63" s="21">
        <f t="shared" si="0"/>
        <v>0.6109156933086458</v>
      </c>
    </row>
    <row r="64" spans="1:5" ht="15.75">
      <c r="A64" s="4"/>
      <c r="B64" s="117" t="s">
        <v>175</v>
      </c>
      <c r="C64" s="55">
        <f>SUM(C65:C69)</f>
        <v>7777200</v>
      </c>
      <c r="D64" s="55">
        <f>SUM(D65:D69)</f>
        <v>4751213.53</v>
      </c>
      <c r="E64" s="23">
        <f t="shared" si="0"/>
        <v>0.6109156933086458</v>
      </c>
    </row>
    <row r="65" spans="1:5" ht="15.75">
      <c r="A65" s="14"/>
      <c r="B65" s="30" t="s">
        <v>23</v>
      </c>
      <c r="C65" s="31">
        <v>8000</v>
      </c>
      <c r="D65" s="31">
        <v>3032.66</v>
      </c>
      <c r="E65" s="45">
        <f t="shared" si="0"/>
        <v>0.3790825</v>
      </c>
    </row>
    <row r="66" spans="1:5" ht="15.75">
      <c r="A66" s="14"/>
      <c r="B66" s="34" t="s">
        <v>278</v>
      </c>
      <c r="C66" s="31">
        <v>120</v>
      </c>
      <c r="D66" s="31">
        <v>180.87</v>
      </c>
      <c r="E66" s="45">
        <f t="shared" si="0"/>
        <v>1.50725</v>
      </c>
    </row>
    <row r="67" spans="1:5" ht="31.5">
      <c r="A67" s="14"/>
      <c r="B67" s="30" t="s">
        <v>302</v>
      </c>
      <c r="C67" s="31">
        <v>332000</v>
      </c>
      <c r="D67" s="31">
        <v>100000</v>
      </c>
      <c r="E67" s="42">
        <f>D67/C67</f>
        <v>0.30120481927710846</v>
      </c>
    </row>
    <row r="68" spans="1:5" ht="15.75">
      <c r="A68" s="14"/>
      <c r="B68" s="30" t="s">
        <v>277</v>
      </c>
      <c r="C68" s="31">
        <v>77080</v>
      </c>
      <c r="D68" s="31">
        <v>0</v>
      </c>
      <c r="E68" s="42">
        <v>0</v>
      </c>
    </row>
    <row r="69" spans="1:5" ht="15.75">
      <c r="A69" s="14"/>
      <c r="B69" s="34" t="s">
        <v>181</v>
      </c>
      <c r="C69" s="35">
        <f>C70+C71</f>
        <v>7360000</v>
      </c>
      <c r="D69" s="35">
        <f>SUM(D70:D71)</f>
        <v>4648000</v>
      </c>
      <c r="E69" s="36">
        <f t="shared" si="0"/>
        <v>0.6315217391304347</v>
      </c>
    </row>
    <row r="70" spans="1:5" ht="15.75">
      <c r="A70" s="14"/>
      <c r="B70" s="60" t="s">
        <v>188</v>
      </c>
      <c r="C70" s="31">
        <v>8000</v>
      </c>
      <c r="D70" s="31">
        <v>8000</v>
      </c>
      <c r="E70" s="45">
        <f t="shared" si="0"/>
        <v>1</v>
      </c>
    </row>
    <row r="71" spans="1:5" ht="15.75">
      <c r="A71" s="14"/>
      <c r="B71" s="61" t="s">
        <v>187</v>
      </c>
      <c r="C71" s="53">
        <v>7352000</v>
      </c>
      <c r="D71" s="53">
        <v>4640000</v>
      </c>
      <c r="E71" s="54">
        <f t="shared" si="0"/>
        <v>0.6311207834602829</v>
      </c>
    </row>
    <row r="72" spans="1:5" ht="47.25">
      <c r="A72" s="29">
        <v>756</v>
      </c>
      <c r="B72" s="19" t="s">
        <v>25</v>
      </c>
      <c r="C72" s="20">
        <f>C73</f>
        <v>28625505</v>
      </c>
      <c r="D72" s="20">
        <f>SUM(D74:D78)</f>
        <v>12129735.059999999</v>
      </c>
      <c r="E72" s="21">
        <f t="shared" si="0"/>
        <v>0.4237387274041104</v>
      </c>
    </row>
    <row r="73" spans="1:5" ht="15.75">
      <c r="A73" s="14"/>
      <c r="B73" s="11" t="s">
        <v>175</v>
      </c>
      <c r="C73" s="62">
        <f>SUM(C74:C78)</f>
        <v>28625505</v>
      </c>
      <c r="D73" s="62">
        <f>SUM(D74:D78)</f>
        <v>12129735.059999999</v>
      </c>
      <c r="E73" s="23">
        <f t="shared" si="0"/>
        <v>0.4237387274041104</v>
      </c>
    </row>
    <row r="74" spans="1:5" ht="15.75">
      <c r="A74" s="14"/>
      <c r="B74" s="48" t="s">
        <v>26</v>
      </c>
      <c r="C74" s="41">
        <v>24212255</v>
      </c>
      <c r="D74" s="41">
        <v>9770624</v>
      </c>
      <c r="E74" s="63">
        <f t="shared" si="0"/>
        <v>0.4035404385093417</v>
      </c>
    </row>
    <row r="75" spans="1:5" ht="15.75">
      <c r="A75" s="14"/>
      <c r="B75" s="34" t="s">
        <v>27</v>
      </c>
      <c r="C75" s="35">
        <v>916000</v>
      </c>
      <c r="D75" s="64">
        <v>429004.44</v>
      </c>
      <c r="E75" s="36">
        <f t="shared" si="0"/>
        <v>0.46834545851528386</v>
      </c>
    </row>
    <row r="76" spans="1:5" ht="15.75">
      <c r="A76" s="14"/>
      <c r="B76" s="34" t="s">
        <v>18</v>
      </c>
      <c r="C76" s="65">
        <v>3434250</v>
      </c>
      <c r="D76" s="35">
        <v>1886115</v>
      </c>
      <c r="E76" s="36">
        <f t="shared" si="0"/>
        <v>0.5492072504913736</v>
      </c>
    </row>
    <row r="77" spans="1:5" ht="15.75">
      <c r="A77" s="14"/>
      <c r="B77" s="30" t="s">
        <v>20</v>
      </c>
      <c r="C77" s="65">
        <v>50000</v>
      </c>
      <c r="D77" s="35">
        <f>33697.77+5.85</f>
        <v>33703.619999999995</v>
      </c>
      <c r="E77" s="36">
        <f t="shared" si="0"/>
        <v>0.6740723999999999</v>
      </c>
    </row>
    <row r="78" spans="1:5" ht="15.75">
      <c r="A78" s="14"/>
      <c r="B78" s="30" t="s">
        <v>238</v>
      </c>
      <c r="C78" s="65">
        <v>13000</v>
      </c>
      <c r="D78" s="35">
        <v>10288</v>
      </c>
      <c r="E78" s="36">
        <f t="shared" si="0"/>
        <v>0.7913846153846154</v>
      </c>
    </row>
    <row r="79" spans="1:5" ht="15.75">
      <c r="A79" s="29">
        <v>758</v>
      </c>
      <c r="B79" s="19" t="s">
        <v>28</v>
      </c>
      <c r="C79" s="20">
        <f>C80+C86</f>
        <v>54352951</v>
      </c>
      <c r="D79" s="20">
        <f>D80+D86</f>
        <v>33406691.09</v>
      </c>
      <c r="E79" s="21">
        <f t="shared" si="0"/>
        <v>0.6146251578870116</v>
      </c>
    </row>
    <row r="80" spans="1:5" ht="15.75">
      <c r="A80" s="14"/>
      <c r="B80" s="11" t="s">
        <v>175</v>
      </c>
      <c r="C80" s="55">
        <f>SUM(C81:C82)</f>
        <v>53651351</v>
      </c>
      <c r="D80" s="55">
        <f>SUM(D81:D82)</f>
        <v>32705091.09</v>
      </c>
      <c r="E80" s="23">
        <f t="shared" si="0"/>
        <v>0.6095856018611722</v>
      </c>
    </row>
    <row r="81" spans="1:5" ht="31.5">
      <c r="A81" s="14"/>
      <c r="B81" s="48" t="s">
        <v>189</v>
      </c>
      <c r="C81" s="41">
        <v>175333</v>
      </c>
      <c r="D81" s="41">
        <v>105621.09</v>
      </c>
      <c r="E81" s="63">
        <f t="shared" si="0"/>
        <v>0.6024027992448655</v>
      </c>
    </row>
    <row r="82" spans="1:5" ht="15.75">
      <c r="A82" s="14"/>
      <c r="B82" s="34" t="s">
        <v>190</v>
      </c>
      <c r="C82" s="35">
        <f>SUM(C83:C85)</f>
        <v>53476018</v>
      </c>
      <c r="D82" s="35">
        <f>SUM(D83:D85)</f>
        <v>32599470</v>
      </c>
      <c r="E82" s="36">
        <f t="shared" si="0"/>
        <v>0.6096091522745766</v>
      </c>
    </row>
    <row r="83" spans="1:5" ht="15.75">
      <c r="A83" s="14"/>
      <c r="B83" s="69" t="s">
        <v>191</v>
      </c>
      <c r="C83" s="38">
        <v>50799378</v>
      </c>
      <c r="D83" s="38">
        <v>31261152</v>
      </c>
      <c r="E83" s="49">
        <f t="shared" si="0"/>
        <v>0.6153845427005031</v>
      </c>
    </row>
    <row r="84" spans="1:5" ht="15.75">
      <c r="A84" s="14"/>
      <c r="B84" s="122" t="s">
        <v>192</v>
      </c>
      <c r="C84" s="31">
        <v>1621010</v>
      </c>
      <c r="D84" s="31">
        <v>810504</v>
      </c>
      <c r="E84" s="45">
        <f t="shared" si="0"/>
        <v>0.49999938310065944</v>
      </c>
    </row>
    <row r="85" spans="1:5" ht="15.75">
      <c r="A85" s="14"/>
      <c r="B85" s="69" t="s">
        <v>193</v>
      </c>
      <c r="C85" s="38">
        <v>1055630</v>
      </c>
      <c r="D85" s="38">
        <v>527814</v>
      </c>
      <c r="E85" s="49">
        <f t="shared" si="0"/>
        <v>0.4999990526983886</v>
      </c>
    </row>
    <row r="86" spans="1:5" s="190" customFormat="1" ht="15.75">
      <c r="A86" s="195"/>
      <c r="B86" s="197" t="s">
        <v>177</v>
      </c>
      <c r="C86" s="55">
        <f>C87</f>
        <v>701600</v>
      </c>
      <c r="D86" s="55">
        <f>D87</f>
        <v>701600</v>
      </c>
      <c r="E86" s="23">
        <f>D86/C86</f>
        <v>1</v>
      </c>
    </row>
    <row r="87" spans="1:5" ht="31.5">
      <c r="A87" s="14"/>
      <c r="B87" s="198" t="s">
        <v>292</v>
      </c>
      <c r="C87" s="41">
        <v>701600</v>
      </c>
      <c r="D87" s="41">
        <v>701600</v>
      </c>
      <c r="E87" s="63">
        <f>D87/C87</f>
        <v>1</v>
      </c>
    </row>
    <row r="88" spans="1:5" ht="15.75">
      <c r="A88" s="70">
        <v>801</v>
      </c>
      <c r="B88" s="71" t="s">
        <v>29</v>
      </c>
      <c r="C88" s="72">
        <f>C89+C92</f>
        <v>735053</v>
      </c>
      <c r="D88" s="72">
        <f>D89+D92</f>
        <v>441227.08999999997</v>
      </c>
      <c r="E88" s="21">
        <f aca="true" t="shared" si="1" ref="E88:E125">D88/C88</f>
        <v>0.6002656815222848</v>
      </c>
    </row>
    <row r="89" spans="1:5" ht="15.75">
      <c r="A89" s="73"/>
      <c r="B89" s="11" t="s">
        <v>175</v>
      </c>
      <c r="C89" s="12">
        <f>SUM(C90:C91)</f>
        <v>535053</v>
      </c>
      <c r="D89" s="12">
        <f>SUM(D90:D91)</f>
        <v>241227.09</v>
      </c>
      <c r="E89" s="13">
        <f t="shared" si="1"/>
        <v>0.4508470936524045</v>
      </c>
    </row>
    <row r="90" spans="1:5" ht="15.75">
      <c r="A90" s="73"/>
      <c r="B90" s="74" t="s">
        <v>11</v>
      </c>
      <c r="C90" s="75">
        <v>33600</v>
      </c>
      <c r="D90" s="31">
        <v>19797.12</v>
      </c>
      <c r="E90" s="42">
        <f t="shared" si="1"/>
        <v>0.5892</v>
      </c>
    </row>
    <row r="91" spans="1:5" ht="20.25" customHeight="1">
      <c r="A91" s="73"/>
      <c r="B91" s="199" t="s">
        <v>272</v>
      </c>
      <c r="C91" s="76">
        <v>501453</v>
      </c>
      <c r="D91" s="35">
        <v>221429.97</v>
      </c>
      <c r="E91" s="36">
        <f>D91/C91</f>
        <v>0.4415767180573254</v>
      </c>
    </row>
    <row r="92" spans="1:5" ht="15.75">
      <c r="A92" s="73"/>
      <c r="B92" s="118" t="s">
        <v>177</v>
      </c>
      <c r="C92" s="119">
        <f>SUM(C93:C93)</f>
        <v>200000</v>
      </c>
      <c r="D92" s="119">
        <f>SUM(D93:D93)</f>
        <v>200000</v>
      </c>
      <c r="E92" s="120">
        <f t="shared" si="1"/>
        <v>1</v>
      </c>
    </row>
    <row r="93" spans="1:5" ht="31.5">
      <c r="A93" s="73"/>
      <c r="B93" s="16" t="s">
        <v>303</v>
      </c>
      <c r="C93" s="77">
        <v>200000</v>
      </c>
      <c r="D93" s="41">
        <v>200000</v>
      </c>
      <c r="E93" s="42">
        <f t="shared" si="1"/>
        <v>1</v>
      </c>
    </row>
    <row r="94" spans="1:5" ht="15.75">
      <c r="A94" s="29">
        <v>851</v>
      </c>
      <c r="B94" s="19" t="s">
        <v>30</v>
      </c>
      <c r="C94" s="20">
        <f>C95+C97</f>
        <v>12681299</v>
      </c>
      <c r="D94" s="20">
        <f>D95+D97</f>
        <v>1723804</v>
      </c>
      <c r="E94" s="21">
        <f t="shared" si="1"/>
        <v>0.1359327620932209</v>
      </c>
    </row>
    <row r="95" spans="1:5" ht="15.75">
      <c r="A95" s="14"/>
      <c r="B95" s="11" t="s">
        <v>175</v>
      </c>
      <c r="C95" s="12">
        <f>C96</f>
        <v>3449299</v>
      </c>
      <c r="D95" s="12">
        <f>D96</f>
        <v>1723804</v>
      </c>
      <c r="E95" s="23">
        <f t="shared" si="1"/>
        <v>0.49975487773022864</v>
      </c>
    </row>
    <row r="96" spans="1:5" ht="31.5">
      <c r="A96" s="14"/>
      <c r="B96" s="25" t="s">
        <v>194</v>
      </c>
      <c r="C96" s="78">
        <v>3449299</v>
      </c>
      <c r="D96" s="78">
        <v>1723804</v>
      </c>
      <c r="E96" s="15">
        <f t="shared" si="1"/>
        <v>0.49975487773022864</v>
      </c>
    </row>
    <row r="97" spans="1:5" ht="15.75">
      <c r="A97" s="14"/>
      <c r="B97" s="58" t="s">
        <v>177</v>
      </c>
      <c r="C97" s="12">
        <f>SUM(C98:C98)</f>
        <v>9232000</v>
      </c>
      <c r="D97" s="12">
        <f>SUM(D98:D98)</f>
        <v>0</v>
      </c>
      <c r="E97" s="23">
        <f t="shared" si="1"/>
        <v>0</v>
      </c>
    </row>
    <row r="98" spans="1:5" ht="34.5" customHeight="1">
      <c r="A98" s="43"/>
      <c r="B98" s="37" t="s">
        <v>304</v>
      </c>
      <c r="C98" s="38">
        <v>9232000</v>
      </c>
      <c r="D98" s="38">
        <v>0</v>
      </c>
      <c r="E98" s="23">
        <f t="shared" si="1"/>
        <v>0</v>
      </c>
    </row>
    <row r="99" spans="1:6" ht="15.75">
      <c r="A99" s="29">
        <v>852</v>
      </c>
      <c r="B99" s="19" t="s">
        <v>32</v>
      </c>
      <c r="C99" s="20">
        <f>C100+C121</f>
        <v>16146730</v>
      </c>
      <c r="D99" s="20">
        <f>D100+D121</f>
        <v>7901681.210000001</v>
      </c>
      <c r="E99" s="21">
        <f t="shared" si="1"/>
        <v>0.48936727188724904</v>
      </c>
      <c r="F99" s="1"/>
    </row>
    <row r="100" spans="1:6" ht="15.75">
      <c r="A100" s="73"/>
      <c r="B100" s="11" t="s">
        <v>175</v>
      </c>
      <c r="C100" s="12">
        <f>C101+C106+C107+C108+C109+C110+C114+C117</f>
        <v>16140230</v>
      </c>
      <c r="D100" s="12">
        <f>D101+D106+D107+D108+D109+D110+D114+D117</f>
        <v>7895181.210000001</v>
      </c>
      <c r="E100" s="13">
        <f t="shared" si="1"/>
        <v>0.48916162966698745</v>
      </c>
      <c r="F100" s="1"/>
    </row>
    <row r="101" spans="1:5" ht="15.75">
      <c r="A101" s="73"/>
      <c r="B101" s="48" t="s">
        <v>195</v>
      </c>
      <c r="C101" s="41">
        <f>SUM(C102:C105)</f>
        <v>4794468</v>
      </c>
      <c r="D101" s="41">
        <f>SUM(D102:D105)</f>
        <v>2352175.5700000003</v>
      </c>
      <c r="E101" s="63">
        <f t="shared" si="1"/>
        <v>0.4906019958835892</v>
      </c>
    </row>
    <row r="102" spans="1:5" ht="15.75">
      <c r="A102" s="73"/>
      <c r="B102" s="56" t="s">
        <v>110</v>
      </c>
      <c r="C102" s="35">
        <v>1239438</v>
      </c>
      <c r="D102" s="35">
        <v>644199.79</v>
      </c>
      <c r="E102" s="36">
        <f t="shared" si="1"/>
        <v>0.5197515244812568</v>
      </c>
    </row>
    <row r="103" spans="1:5" ht="15.75">
      <c r="A103" s="73"/>
      <c r="B103" s="56" t="s">
        <v>111</v>
      </c>
      <c r="C103" s="35">
        <v>368030</v>
      </c>
      <c r="D103" s="35">
        <v>152235.55</v>
      </c>
      <c r="E103" s="33">
        <f t="shared" si="1"/>
        <v>0.41364983832839713</v>
      </c>
    </row>
    <row r="104" spans="1:5" ht="15.75">
      <c r="A104" s="73"/>
      <c r="B104" s="56" t="s">
        <v>112</v>
      </c>
      <c r="C104" s="35">
        <v>1702000</v>
      </c>
      <c r="D104" s="35">
        <v>793904.57</v>
      </c>
      <c r="E104" s="33">
        <f t="shared" si="1"/>
        <v>0.4664539189189189</v>
      </c>
    </row>
    <row r="105" spans="1:5" ht="15.75">
      <c r="A105" s="73"/>
      <c r="B105" s="56" t="s">
        <v>106</v>
      </c>
      <c r="C105" s="35">
        <v>1485000</v>
      </c>
      <c r="D105" s="35">
        <v>761835.66</v>
      </c>
      <c r="E105" s="33">
        <f t="shared" si="1"/>
        <v>0.5130206464646465</v>
      </c>
    </row>
    <row r="106" spans="1:5" ht="31.5">
      <c r="A106" s="73"/>
      <c r="B106" s="34" t="s">
        <v>293</v>
      </c>
      <c r="C106" s="35">
        <v>348</v>
      </c>
      <c r="D106" s="35">
        <v>2027.08</v>
      </c>
      <c r="E106" s="33">
        <f t="shared" si="1"/>
        <v>5.824942528735632</v>
      </c>
    </row>
    <row r="107" spans="1:5" ht="15.75">
      <c r="A107" s="73"/>
      <c r="B107" s="34" t="s">
        <v>20</v>
      </c>
      <c r="C107" s="35">
        <v>5740</v>
      </c>
      <c r="D107" s="35">
        <f>18778+3190</f>
        <v>21968</v>
      </c>
      <c r="E107" s="33">
        <f t="shared" si="1"/>
        <v>3.827177700348432</v>
      </c>
    </row>
    <row r="108" spans="1:5" ht="15.75">
      <c r="A108" s="73"/>
      <c r="B108" s="34" t="s">
        <v>151</v>
      </c>
      <c r="C108" s="64">
        <v>13400</v>
      </c>
      <c r="D108" s="64">
        <v>7025</v>
      </c>
      <c r="E108" s="36">
        <f t="shared" si="1"/>
        <v>0.5242537313432836</v>
      </c>
    </row>
    <row r="109" spans="1:5" ht="15.75">
      <c r="A109" s="73"/>
      <c r="B109" s="34" t="s">
        <v>294</v>
      </c>
      <c r="C109" s="35">
        <v>535560</v>
      </c>
      <c r="D109" s="35">
        <v>437183.56</v>
      </c>
      <c r="E109" s="36">
        <f t="shared" si="1"/>
        <v>0.8163110762566286</v>
      </c>
    </row>
    <row r="110" spans="1:5" ht="15.75">
      <c r="A110" s="73"/>
      <c r="B110" s="34" t="s">
        <v>200</v>
      </c>
      <c r="C110" s="35">
        <f>SUM(C111:C113)</f>
        <v>9372914</v>
      </c>
      <c r="D110" s="35">
        <f>SUM(D111:D113)</f>
        <v>4432928</v>
      </c>
      <c r="E110" s="36">
        <f t="shared" si="1"/>
        <v>0.4729508880589324</v>
      </c>
    </row>
    <row r="111" spans="1:5" ht="15.75">
      <c r="A111" s="73"/>
      <c r="B111" s="68" t="s">
        <v>196</v>
      </c>
      <c r="C111" s="35">
        <v>9364914</v>
      </c>
      <c r="D111" s="35">
        <v>4424928</v>
      </c>
      <c r="E111" s="33">
        <f t="shared" si="1"/>
        <v>0.47250065510478795</v>
      </c>
    </row>
    <row r="112" spans="1:5" ht="15.75">
      <c r="A112" s="73"/>
      <c r="B112" s="68" t="s">
        <v>163</v>
      </c>
      <c r="C112" s="35">
        <v>3500</v>
      </c>
      <c r="D112" s="35">
        <v>3500</v>
      </c>
      <c r="E112" s="33">
        <f t="shared" si="1"/>
        <v>1</v>
      </c>
    </row>
    <row r="113" spans="1:5" ht="15.75">
      <c r="A113" s="73"/>
      <c r="B113" s="68" t="s">
        <v>197</v>
      </c>
      <c r="C113" s="35">
        <v>4500</v>
      </c>
      <c r="D113" s="35">
        <v>4500</v>
      </c>
      <c r="E113" s="33">
        <f t="shared" si="1"/>
        <v>1</v>
      </c>
    </row>
    <row r="114" spans="1:5" ht="15.75">
      <c r="A114" s="73"/>
      <c r="B114" s="34" t="s">
        <v>181</v>
      </c>
      <c r="C114" s="35">
        <f>C115+C116</f>
        <v>357600</v>
      </c>
      <c r="D114" s="35">
        <f>D115+D116</f>
        <v>172400</v>
      </c>
      <c r="E114" s="36">
        <f t="shared" si="1"/>
        <v>0.48210290827740493</v>
      </c>
    </row>
    <row r="115" spans="1:5" ht="15.75">
      <c r="A115" s="73"/>
      <c r="B115" s="68" t="s">
        <v>198</v>
      </c>
      <c r="C115" s="35">
        <v>327600</v>
      </c>
      <c r="D115" s="35">
        <v>167400</v>
      </c>
      <c r="E115" s="36">
        <f t="shared" si="1"/>
        <v>0.510989010989011</v>
      </c>
    </row>
    <row r="116" spans="1:5" ht="15.75">
      <c r="A116" s="73"/>
      <c r="B116" s="122" t="s">
        <v>295</v>
      </c>
      <c r="C116" s="31">
        <v>30000</v>
      </c>
      <c r="D116" s="31">
        <v>5000</v>
      </c>
      <c r="E116" s="42">
        <f t="shared" si="1"/>
        <v>0.16666666666666666</v>
      </c>
    </row>
    <row r="117" spans="1:5" ht="15.75">
      <c r="A117" s="73"/>
      <c r="B117" s="34" t="s">
        <v>199</v>
      </c>
      <c r="C117" s="35">
        <f>SUM(C118:C120)</f>
        <v>1060200</v>
      </c>
      <c r="D117" s="35">
        <f>SUM(D118:D120)</f>
        <v>469474</v>
      </c>
      <c r="E117" s="36">
        <f t="shared" si="1"/>
        <v>0.4428164497264667</v>
      </c>
    </row>
    <row r="118" spans="1:5" ht="15.75">
      <c r="A118" s="73"/>
      <c r="B118" s="79" t="s">
        <v>296</v>
      </c>
      <c r="C118" s="35">
        <v>477700</v>
      </c>
      <c r="D118" s="35">
        <v>277290</v>
      </c>
      <c r="E118" s="33">
        <f t="shared" si="1"/>
        <v>0.5804689135440653</v>
      </c>
    </row>
    <row r="119" spans="1:5" ht="31.5">
      <c r="A119" s="73"/>
      <c r="B119" s="79" t="s">
        <v>237</v>
      </c>
      <c r="C119" s="35">
        <v>494500</v>
      </c>
      <c r="D119" s="35">
        <v>192184</v>
      </c>
      <c r="E119" s="33">
        <f t="shared" si="1"/>
        <v>0.38864307381193125</v>
      </c>
    </row>
    <row r="120" spans="1:5" ht="15.75">
      <c r="A120" s="73"/>
      <c r="B120" s="80" t="s">
        <v>297</v>
      </c>
      <c r="C120" s="38">
        <v>88000</v>
      </c>
      <c r="D120" s="38">
        <v>0</v>
      </c>
      <c r="E120" s="44">
        <v>0</v>
      </c>
    </row>
    <row r="121" spans="1:5" s="190" customFormat="1" ht="15.75">
      <c r="A121" s="189"/>
      <c r="B121" s="201" t="s">
        <v>177</v>
      </c>
      <c r="C121" s="12">
        <f>C122</f>
        <v>6500</v>
      </c>
      <c r="D121" s="12">
        <f>D122</f>
        <v>6500</v>
      </c>
      <c r="E121" s="13">
        <f>D121/C121</f>
        <v>1</v>
      </c>
    </row>
    <row r="122" spans="1:5" ht="15.75">
      <c r="A122" s="73"/>
      <c r="B122" s="200" t="s">
        <v>273</v>
      </c>
      <c r="C122" s="78">
        <v>6500</v>
      </c>
      <c r="D122" s="78">
        <v>6500</v>
      </c>
      <c r="E122" s="13">
        <f>D122/C122</f>
        <v>1</v>
      </c>
    </row>
    <row r="123" spans="1:5" ht="15.75">
      <c r="A123" s="29">
        <v>853</v>
      </c>
      <c r="B123" s="19" t="s">
        <v>35</v>
      </c>
      <c r="C123" s="20">
        <f>C124</f>
        <v>1369093</v>
      </c>
      <c r="D123" s="20">
        <f>D124</f>
        <v>745208.96</v>
      </c>
      <c r="E123" s="21">
        <f t="shared" si="1"/>
        <v>0.5443085020520885</v>
      </c>
    </row>
    <row r="124" spans="1:5" ht="15.75">
      <c r="A124" s="73"/>
      <c r="B124" s="11" t="s">
        <v>175</v>
      </c>
      <c r="C124" s="12">
        <f>SUM(C125:C130)</f>
        <v>1369093</v>
      </c>
      <c r="D124" s="12">
        <f>SUM(D125:D130)</f>
        <v>745208.96</v>
      </c>
      <c r="E124" s="13">
        <f t="shared" si="1"/>
        <v>0.5443085020520885</v>
      </c>
    </row>
    <row r="125" spans="1:5" ht="15.75">
      <c r="A125" s="73"/>
      <c r="B125" s="48" t="s">
        <v>201</v>
      </c>
      <c r="C125" s="41">
        <v>3200</v>
      </c>
      <c r="D125" s="41">
        <v>1719.98</v>
      </c>
      <c r="E125" s="32">
        <f t="shared" si="1"/>
        <v>0.53749375</v>
      </c>
    </row>
    <row r="126" spans="1:5" ht="15.75">
      <c r="A126" s="73"/>
      <c r="B126" s="34" t="s">
        <v>36</v>
      </c>
      <c r="C126" s="35">
        <v>62000</v>
      </c>
      <c r="D126" s="35">
        <v>28180</v>
      </c>
      <c r="E126" s="33">
        <f aca="true" t="shared" si="2" ref="E126:E144">D126/C126</f>
        <v>0.4545161290322581</v>
      </c>
    </row>
    <row r="127" spans="1:5" ht="15.75">
      <c r="A127" s="73"/>
      <c r="B127" s="34" t="s">
        <v>236</v>
      </c>
      <c r="C127" s="35">
        <v>1644</v>
      </c>
      <c r="D127" s="35">
        <v>1233</v>
      </c>
      <c r="E127" s="33">
        <v>0</v>
      </c>
    </row>
    <row r="128" spans="1:5" ht="15.75">
      <c r="A128" s="73"/>
      <c r="B128" s="34" t="s">
        <v>202</v>
      </c>
      <c r="C128" s="35">
        <v>717269</v>
      </c>
      <c r="D128" s="35">
        <v>360000</v>
      </c>
      <c r="E128" s="33">
        <f t="shared" si="2"/>
        <v>0.5019037488027505</v>
      </c>
    </row>
    <row r="129" spans="1:5" ht="15.75">
      <c r="A129" s="73"/>
      <c r="B129" s="46" t="s">
        <v>268</v>
      </c>
      <c r="C129" s="35">
        <v>446980</v>
      </c>
      <c r="D129" s="35">
        <v>285075.98</v>
      </c>
      <c r="E129" s="33">
        <f t="shared" si="2"/>
        <v>0.6377824063716497</v>
      </c>
    </row>
    <row r="130" spans="1:5" ht="31.5">
      <c r="A130" s="73"/>
      <c r="B130" s="34" t="s">
        <v>203</v>
      </c>
      <c r="C130" s="35">
        <v>138000</v>
      </c>
      <c r="D130" s="35">
        <v>69000</v>
      </c>
      <c r="E130" s="36">
        <f t="shared" si="2"/>
        <v>0.5</v>
      </c>
    </row>
    <row r="131" spans="1:5" ht="15.75">
      <c r="A131" s="70">
        <v>854</v>
      </c>
      <c r="B131" s="71" t="s">
        <v>37</v>
      </c>
      <c r="C131" s="72">
        <f>C132</f>
        <v>312551</v>
      </c>
      <c r="D131" s="72">
        <f>D132</f>
        <v>191842</v>
      </c>
      <c r="E131" s="21">
        <f t="shared" si="2"/>
        <v>0.6137942287818628</v>
      </c>
    </row>
    <row r="132" spans="1:5" ht="15.75">
      <c r="A132" s="73"/>
      <c r="B132" s="11" t="s">
        <v>175</v>
      </c>
      <c r="C132" s="12">
        <f>SUM(C133:C136)</f>
        <v>312551</v>
      </c>
      <c r="D132" s="12">
        <f>SUM(D133:D136)</f>
        <v>191842</v>
      </c>
      <c r="E132" s="13">
        <f t="shared" si="2"/>
        <v>0.6137942287818628</v>
      </c>
    </row>
    <row r="133" spans="1:5" ht="15.75">
      <c r="A133" s="73"/>
      <c r="B133" s="81" t="s">
        <v>153</v>
      </c>
      <c r="C133" s="82">
        <v>90450</v>
      </c>
      <c r="D133" s="82">
        <v>22450</v>
      </c>
      <c r="E133" s="32">
        <f>D133/C133</f>
        <v>0.24820342730790493</v>
      </c>
    </row>
    <row r="134" spans="1:5" ht="15.75">
      <c r="A134" s="73"/>
      <c r="B134" s="74" t="s">
        <v>11</v>
      </c>
      <c r="C134" s="65">
        <v>6300</v>
      </c>
      <c r="D134" s="65">
        <v>4333</v>
      </c>
      <c r="E134" s="33">
        <f t="shared" si="2"/>
        <v>0.6877777777777778</v>
      </c>
    </row>
    <row r="135" spans="1:5" ht="15.75">
      <c r="A135" s="73"/>
      <c r="B135" s="74" t="s">
        <v>20</v>
      </c>
      <c r="C135" s="53">
        <v>0</v>
      </c>
      <c r="D135" s="53">
        <v>559</v>
      </c>
      <c r="E135" s="33">
        <v>0</v>
      </c>
    </row>
    <row r="136" spans="1:5" ht="31.5">
      <c r="A136" s="73"/>
      <c r="B136" s="34" t="s">
        <v>274</v>
      </c>
      <c r="C136" s="38">
        <v>215801</v>
      </c>
      <c r="D136" s="38">
        <v>164500</v>
      </c>
      <c r="E136" s="44">
        <f t="shared" si="2"/>
        <v>0.762276356458033</v>
      </c>
    </row>
    <row r="137" spans="1:5" ht="15.75">
      <c r="A137" s="29">
        <v>900</v>
      </c>
      <c r="B137" s="71" t="s">
        <v>38</v>
      </c>
      <c r="C137" s="20">
        <f>C139+C140</f>
        <v>340048</v>
      </c>
      <c r="D137" s="20">
        <f>D139+D140</f>
        <v>283380.16000000003</v>
      </c>
      <c r="E137" s="21">
        <f t="shared" si="2"/>
        <v>0.833353408930504</v>
      </c>
    </row>
    <row r="138" spans="1:5" ht="15.75">
      <c r="A138" s="14"/>
      <c r="B138" s="11" t="s">
        <v>175</v>
      </c>
      <c r="C138" s="55">
        <f>C139+C140</f>
        <v>340048</v>
      </c>
      <c r="D138" s="55">
        <f>D139+D140</f>
        <v>283380.16000000003</v>
      </c>
      <c r="E138" s="23">
        <f t="shared" si="2"/>
        <v>0.833353408930504</v>
      </c>
    </row>
    <row r="139" spans="1:5" ht="15.75">
      <c r="A139" s="14"/>
      <c r="B139" s="81" t="s">
        <v>204</v>
      </c>
      <c r="C139" s="41">
        <v>3900</v>
      </c>
      <c r="D139" s="41">
        <v>694.14</v>
      </c>
      <c r="E139" s="63">
        <f t="shared" si="2"/>
        <v>0.17798461538461538</v>
      </c>
    </row>
    <row r="140" spans="1:5" ht="15.75">
      <c r="A140" s="66"/>
      <c r="B140" s="278" t="s">
        <v>280</v>
      </c>
      <c r="C140" s="38">
        <v>336148</v>
      </c>
      <c r="D140" s="38">
        <v>282686.02</v>
      </c>
      <c r="E140" s="63">
        <f t="shared" si="2"/>
        <v>0.840957018932137</v>
      </c>
    </row>
    <row r="141" spans="1:5" ht="15.75">
      <c r="A141" s="29">
        <v>921</v>
      </c>
      <c r="B141" s="19" t="s">
        <v>39</v>
      </c>
      <c r="C141" s="20">
        <f>C142</f>
        <v>115796</v>
      </c>
      <c r="D141" s="20">
        <f>D142</f>
        <v>3400</v>
      </c>
      <c r="E141" s="21">
        <f t="shared" si="2"/>
        <v>0.02936198141559294</v>
      </c>
    </row>
    <row r="142" spans="1:5" ht="15.75">
      <c r="A142" s="14"/>
      <c r="B142" s="11" t="s">
        <v>175</v>
      </c>
      <c r="C142" s="12">
        <f>SUM(C143:C144)</f>
        <v>115796</v>
      </c>
      <c r="D142" s="12">
        <f>SUM(D143:D145)</f>
        <v>3400</v>
      </c>
      <c r="E142" s="13">
        <f t="shared" si="2"/>
        <v>0.02936198141559294</v>
      </c>
    </row>
    <row r="143" spans="1:5" ht="15.75">
      <c r="A143" s="14"/>
      <c r="B143" s="48" t="s">
        <v>169</v>
      </c>
      <c r="C143" s="82">
        <v>14000</v>
      </c>
      <c r="D143" s="82">
        <v>0</v>
      </c>
      <c r="E143" s="32">
        <f t="shared" si="2"/>
        <v>0</v>
      </c>
    </row>
    <row r="144" spans="1:5" ht="15.75">
      <c r="A144" s="14"/>
      <c r="B144" s="83" t="s">
        <v>220</v>
      </c>
      <c r="C144" s="84">
        <v>101796</v>
      </c>
      <c r="D144" s="84">
        <v>0</v>
      </c>
      <c r="E144" s="54">
        <f t="shared" si="2"/>
        <v>0</v>
      </c>
    </row>
    <row r="145" spans="1:5" ht="15.75">
      <c r="A145" s="213"/>
      <c r="B145" s="37" t="s">
        <v>20</v>
      </c>
      <c r="C145" s="67">
        <v>0</v>
      </c>
      <c r="D145" s="67">
        <v>3400</v>
      </c>
      <c r="E145" s="44">
        <v>0</v>
      </c>
    </row>
    <row r="146" spans="1:6" ht="15.75">
      <c r="A146" s="290" t="s">
        <v>40</v>
      </c>
      <c r="B146" s="291"/>
      <c r="C146" s="85">
        <f>C7+C10+C15+C31+C40+C50+C63+C72+C79+C88+C94+C99+C123+C131+C137+C141+C26</f>
        <v>179889952</v>
      </c>
      <c r="D146" s="85">
        <f>D7+D10+D15+D31+D40+D50+D63+D72+D79+D88+D94+D99+D123+D131+D137+D141+D26</f>
        <v>69856402.92999999</v>
      </c>
      <c r="E146" s="21">
        <f>D146/C146</f>
        <v>0.3883285428304522</v>
      </c>
      <c r="F146" s="1"/>
    </row>
    <row r="147" spans="1:5" ht="15.75">
      <c r="A147" s="86"/>
      <c r="B147" s="86"/>
      <c r="C147" s="86"/>
      <c r="D147" s="86"/>
      <c r="E147" s="86"/>
    </row>
    <row r="148" spans="1:5" ht="15.75">
      <c r="A148" s="86"/>
      <c r="B148" s="86"/>
      <c r="C148" s="86"/>
      <c r="D148" s="86"/>
      <c r="E148" s="86"/>
    </row>
    <row r="149" spans="1:5" ht="15.75">
      <c r="A149" s="86"/>
      <c r="B149" s="98" t="s">
        <v>205</v>
      </c>
      <c r="C149" s="94">
        <f>C8+C11+C16+C32+C41+C51+C64+C73+C80+C89+C95+C100+C124+C132+C138+C142</f>
        <v>120013838</v>
      </c>
      <c r="D149" s="94">
        <f>D8+D11+D16+D32+D41+D51+D64+D73+D80+D89+D95+D100+D124+D132+D138+D142+D27</f>
        <v>65426827.160000004</v>
      </c>
      <c r="E149" s="94"/>
    </row>
    <row r="150" spans="1:5" ht="15.75">
      <c r="A150" s="86"/>
      <c r="B150" s="98" t="s">
        <v>206</v>
      </c>
      <c r="C150" s="94">
        <f>C22+C38+C60+C92+C97+C29+C86+C121</f>
        <v>59876114</v>
      </c>
      <c r="D150" s="94">
        <f>D22+D38+D60+D92+D97+D29+D86+D121</f>
        <v>4429575.7700000005</v>
      </c>
      <c r="E150" s="94">
        <f>E22+E38+E60+E92+E97+E29+E86+E121</f>
        <v>3.2533885029323595</v>
      </c>
    </row>
    <row r="151" spans="1:5" ht="15.75">
      <c r="A151" s="86"/>
      <c r="B151" s="86"/>
      <c r="C151" s="94">
        <f>SUM(C149:C150)</f>
        <v>179889952</v>
      </c>
      <c r="D151" s="94">
        <f>SUM(D149:D150)</f>
        <v>69856402.93</v>
      </c>
      <c r="E151" s="94">
        <f>D151-D146</f>
        <v>0</v>
      </c>
    </row>
    <row r="152" spans="1:5" ht="15.75">
      <c r="A152" s="86"/>
      <c r="B152" s="86"/>
      <c r="C152" s="86"/>
      <c r="D152" s="86"/>
      <c r="E152" s="86"/>
    </row>
    <row r="153" spans="1:5" ht="15.75">
      <c r="A153" s="86"/>
      <c r="B153" s="86"/>
      <c r="C153" s="86"/>
      <c r="D153" s="86"/>
      <c r="E153" s="86"/>
    </row>
    <row r="154" spans="1:5" ht="15.75">
      <c r="A154" s="86"/>
      <c r="B154" s="86"/>
      <c r="C154" s="94">
        <f>C22+C29+C38+C60+C86+C92+C97+C121</f>
        <v>59876114</v>
      </c>
      <c r="D154" s="86"/>
      <c r="E154" s="86"/>
    </row>
    <row r="155" spans="1:5" ht="15.75">
      <c r="A155" s="86"/>
      <c r="B155" s="86"/>
      <c r="C155" s="86"/>
      <c r="D155" s="86"/>
      <c r="E155" s="86"/>
    </row>
    <row r="156" spans="1:5" ht="15.75">
      <c r="A156" s="86"/>
      <c r="B156" s="86"/>
      <c r="C156" s="86"/>
      <c r="D156" s="86"/>
      <c r="E156" s="86"/>
    </row>
    <row r="157" spans="1:5" ht="15.75">
      <c r="A157" s="86"/>
      <c r="B157" s="86"/>
      <c r="C157" s="86"/>
      <c r="D157" s="86"/>
      <c r="E157" s="86"/>
    </row>
    <row r="158" spans="1:5" ht="15.75">
      <c r="A158" s="86"/>
      <c r="B158" s="86"/>
      <c r="C158" s="86"/>
      <c r="D158" s="86"/>
      <c r="E158" s="86"/>
    </row>
    <row r="159" spans="1:5" ht="15.75">
      <c r="A159" s="86"/>
      <c r="B159" s="86"/>
      <c r="C159" s="86"/>
      <c r="D159" s="86"/>
      <c r="E159" s="86"/>
    </row>
    <row r="160" spans="1:5" ht="15.75">
      <c r="A160" s="86"/>
      <c r="B160" s="86"/>
      <c r="C160" s="86"/>
      <c r="D160" s="86"/>
      <c r="E160" s="86"/>
    </row>
    <row r="161" spans="1:5" ht="15.75">
      <c r="A161" s="86"/>
      <c r="B161" s="86"/>
      <c r="C161" s="86"/>
      <c r="D161" s="86"/>
      <c r="E161" s="86"/>
    </row>
    <row r="162" spans="1:5" ht="15.75">
      <c r="A162" s="86"/>
      <c r="B162" s="86"/>
      <c r="C162" s="86"/>
      <c r="D162" s="86"/>
      <c r="E162" s="86"/>
    </row>
    <row r="163" spans="1:5" ht="15.75">
      <c r="A163" s="86"/>
      <c r="B163" s="86"/>
      <c r="C163" s="86"/>
      <c r="D163" s="86"/>
      <c r="E163" s="86"/>
    </row>
    <row r="164" spans="1:5" ht="15.75">
      <c r="A164" s="86"/>
      <c r="B164" s="86"/>
      <c r="C164" s="86"/>
      <c r="D164" s="86"/>
      <c r="E164" s="86"/>
    </row>
    <row r="165" spans="1:5" ht="15.75">
      <c r="A165" s="86"/>
      <c r="B165" s="86"/>
      <c r="C165" s="86"/>
      <c r="D165" s="86"/>
      <c r="E165" s="86"/>
    </row>
    <row r="166" spans="1:5" ht="15.75">
      <c r="A166" s="86"/>
      <c r="B166" s="86"/>
      <c r="C166" s="86"/>
      <c r="D166" s="86"/>
      <c r="E166" s="86"/>
    </row>
    <row r="167" spans="1:5" ht="15.75">
      <c r="A167" s="86"/>
      <c r="B167" s="86"/>
      <c r="C167" s="86"/>
      <c r="D167" s="86"/>
      <c r="E167" s="86"/>
    </row>
    <row r="168" spans="1:5" ht="15.75">
      <c r="A168" s="86"/>
      <c r="B168" s="86"/>
      <c r="C168" s="86"/>
      <c r="D168" s="86"/>
      <c r="E168" s="86"/>
    </row>
    <row r="169" spans="1:5" ht="15.75">
      <c r="A169" s="86"/>
      <c r="B169" s="86"/>
      <c r="C169" s="86"/>
      <c r="D169" s="86"/>
      <c r="E169" s="86"/>
    </row>
    <row r="170" spans="1:5" ht="15.75">
      <c r="A170" s="86"/>
      <c r="B170" s="86"/>
      <c r="C170" s="86"/>
      <c r="D170" s="86"/>
      <c r="E170" s="86"/>
    </row>
    <row r="171" spans="1:5" ht="15.75">
      <c r="A171" s="86"/>
      <c r="B171" s="86"/>
      <c r="C171" s="86"/>
      <c r="D171" s="86"/>
      <c r="E171" s="86"/>
    </row>
    <row r="172" spans="1:5" ht="15.75">
      <c r="A172" s="86"/>
      <c r="B172" s="86"/>
      <c r="C172" s="86"/>
      <c r="D172" s="86"/>
      <c r="E172" s="86"/>
    </row>
    <row r="173" spans="1:5" ht="15.75">
      <c r="A173" s="86"/>
      <c r="B173" s="86"/>
      <c r="C173" s="86"/>
      <c r="D173" s="86"/>
      <c r="E173" s="86"/>
    </row>
    <row r="174" spans="1:5" ht="15.75">
      <c r="A174" s="86"/>
      <c r="B174" s="86"/>
      <c r="C174" s="86"/>
      <c r="D174" s="86"/>
      <c r="E174" s="86"/>
    </row>
    <row r="175" spans="1:5" ht="15.75">
      <c r="A175" s="86"/>
      <c r="B175" s="86"/>
      <c r="C175" s="86"/>
      <c r="D175" s="86"/>
      <c r="E175" s="86"/>
    </row>
    <row r="176" spans="1:5" ht="15.75">
      <c r="A176" s="86"/>
      <c r="B176" s="86"/>
      <c r="C176" s="86"/>
      <c r="D176" s="86"/>
      <c r="E176" s="86"/>
    </row>
    <row r="177" spans="1:5" ht="15.75">
      <c r="A177" s="86"/>
      <c r="B177" s="86"/>
      <c r="C177" s="86"/>
      <c r="D177" s="86"/>
      <c r="E177" s="86"/>
    </row>
    <row r="178" spans="1:5" ht="15.75">
      <c r="A178" s="86"/>
      <c r="B178" s="86"/>
      <c r="C178" s="86"/>
      <c r="D178" s="86"/>
      <c r="E178" s="86"/>
    </row>
    <row r="179" spans="1:5" ht="15.75">
      <c r="A179" s="86"/>
      <c r="B179" s="86"/>
      <c r="C179" s="86"/>
      <c r="D179" s="86"/>
      <c r="E179" s="86"/>
    </row>
    <row r="180" spans="1:5" ht="15.75">
      <c r="A180" s="86"/>
      <c r="B180" s="86"/>
      <c r="C180" s="86"/>
      <c r="D180" s="86"/>
      <c r="E180" s="86"/>
    </row>
    <row r="181" spans="1:5" ht="15.75">
      <c r="A181" s="86"/>
      <c r="B181" s="86"/>
      <c r="C181" s="86"/>
      <c r="D181" s="86"/>
      <c r="E181" s="86"/>
    </row>
    <row r="182" spans="1:5" ht="15.75">
      <c r="A182" s="86"/>
      <c r="B182" s="86"/>
      <c r="C182" s="86"/>
      <c r="D182" s="86"/>
      <c r="E182" s="86"/>
    </row>
    <row r="183" spans="1:5" ht="15.75">
      <c r="A183" s="86"/>
      <c r="B183" s="86"/>
      <c r="C183" s="86"/>
      <c r="D183" s="86"/>
      <c r="E183" s="86"/>
    </row>
    <row r="184" spans="1:5" ht="15.75">
      <c r="A184" s="86"/>
      <c r="B184" s="86"/>
      <c r="C184" s="86"/>
      <c r="D184" s="86"/>
      <c r="E184" s="86"/>
    </row>
    <row r="185" spans="1:5" ht="15.75">
      <c r="A185" s="86"/>
      <c r="B185" s="86"/>
      <c r="C185" s="86"/>
      <c r="D185" s="86"/>
      <c r="E185" s="86"/>
    </row>
    <row r="186" spans="1:5" ht="15.75">
      <c r="A186" s="86"/>
      <c r="B186" s="86"/>
      <c r="C186" s="86"/>
      <c r="D186" s="86"/>
      <c r="E186" s="86"/>
    </row>
    <row r="187" spans="1:5" ht="15.75">
      <c r="A187" s="86"/>
      <c r="B187" s="86"/>
      <c r="C187" s="86"/>
      <c r="D187" s="86"/>
      <c r="E187" s="86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  <row r="203" spans="1:5" ht="12.75">
      <c r="A203" s="3"/>
      <c r="B203" s="3"/>
      <c r="C203" s="3"/>
      <c r="D203" s="3"/>
      <c r="E203" s="3"/>
    </row>
    <row r="204" spans="1:5" ht="12.75">
      <c r="A204" s="3"/>
      <c r="B204" s="3"/>
      <c r="C204" s="3"/>
      <c r="D204" s="3"/>
      <c r="E204" s="3"/>
    </row>
    <row r="205" spans="1:5" ht="12.75">
      <c r="A205" s="3"/>
      <c r="B205" s="3"/>
      <c r="C205" s="3"/>
      <c r="D205" s="3"/>
      <c r="E205" s="3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</sheetData>
  <autoFilter ref="A5:E146"/>
  <mergeCells count="5">
    <mergeCell ref="A146:B146"/>
    <mergeCell ref="D1:E1"/>
    <mergeCell ref="A2:E2"/>
    <mergeCell ref="A3:E3"/>
    <mergeCell ref="A24:A25"/>
  </mergeCells>
  <printOptions/>
  <pageMargins left="0.63" right="0.53" top="0.43" bottom="0.44" header="0.3" footer="0.4"/>
  <pageSetup horizontalDpi="600" verticalDpi="600" orientation="landscape" scale="95" r:id="rId1"/>
  <rowBreaks count="4" manualBreakCount="4">
    <brk id="33" max="4" man="1"/>
    <brk id="62" max="4" man="1"/>
    <brk id="91" max="4" man="1"/>
    <brk id="1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12"/>
  <sheetViews>
    <sheetView view="pageBreakPreview" zoomScale="90" zoomScaleNormal="75" zoomScaleSheetLayoutView="90" workbookViewId="0" topLeftCell="A1">
      <pane ySplit="6" topLeftCell="BM121" activePane="bottomLeft" state="frozen"/>
      <selection pane="topLeft" activeCell="A1" sqref="A1"/>
      <selection pane="bottomLeft" activeCell="C475" sqref="C475"/>
    </sheetView>
  </sheetViews>
  <sheetFormatPr defaultColWidth="9.00390625" defaultRowHeight="12.75"/>
  <cols>
    <col min="1" max="1" width="8.25390625" style="0" customWidth="1"/>
    <col min="2" max="2" width="9.00390625" style="0" customWidth="1"/>
    <col min="3" max="3" width="59.25390625" style="0" customWidth="1"/>
    <col min="4" max="4" width="15.875" style="0" customWidth="1"/>
    <col min="5" max="5" width="15.00390625" style="0" customWidth="1"/>
    <col min="6" max="6" width="13.125" style="0" customWidth="1"/>
    <col min="7" max="7" width="12.00390625" style="0" customWidth="1"/>
    <col min="8" max="8" width="11.125" style="0" customWidth="1"/>
  </cols>
  <sheetData>
    <row r="1" spans="1:7" ht="12.75" customHeight="1">
      <c r="A1" s="86"/>
      <c r="B1" s="86"/>
      <c r="C1" s="86"/>
      <c r="D1" s="86"/>
      <c r="E1" s="292" t="s">
        <v>42</v>
      </c>
      <c r="F1" s="292"/>
      <c r="G1" s="86"/>
    </row>
    <row r="2" spans="1:7" ht="19.5" customHeight="1">
      <c r="A2" s="293" t="s">
        <v>148</v>
      </c>
      <c r="B2" s="293"/>
      <c r="C2" s="293"/>
      <c r="D2" s="293"/>
      <c r="E2" s="293"/>
      <c r="F2" s="293"/>
      <c r="G2" s="86"/>
    </row>
    <row r="3" spans="1:7" ht="19.5" customHeight="1">
      <c r="A3" s="293" t="s">
        <v>240</v>
      </c>
      <c r="B3" s="293"/>
      <c r="C3" s="293"/>
      <c r="D3" s="293"/>
      <c r="E3" s="293"/>
      <c r="F3" s="293"/>
      <c r="G3" s="86"/>
    </row>
    <row r="4" spans="1:7" ht="9" customHeight="1">
      <c r="A4" s="86"/>
      <c r="B4" s="86"/>
      <c r="C4" s="86"/>
      <c r="D4" s="86"/>
      <c r="E4" s="86"/>
      <c r="F4" s="86"/>
      <c r="G4" s="86"/>
    </row>
    <row r="5" spans="1:7" ht="31.5">
      <c r="A5" s="87" t="s">
        <v>0</v>
      </c>
      <c r="B5" s="87" t="s">
        <v>44</v>
      </c>
      <c r="C5" s="87" t="s">
        <v>1</v>
      </c>
      <c r="D5" s="87" t="s">
        <v>2</v>
      </c>
      <c r="E5" s="88" t="s">
        <v>216</v>
      </c>
      <c r="F5" s="88" t="s">
        <v>145</v>
      </c>
      <c r="G5" s="86"/>
    </row>
    <row r="6" spans="1:7" ht="15.75">
      <c r="A6" s="123">
        <v>1</v>
      </c>
      <c r="B6" s="124">
        <v>2</v>
      </c>
      <c r="C6" s="123">
        <v>3</v>
      </c>
      <c r="D6" s="123">
        <v>4</v>
      </c>
      <c r="E6" s="124">
        <v>5</v>
      </c>
      <c r="F6" s="123">
        <v>6</v>
      </c>
      <c r="G6" s="86"/>
    </row>
    <row r="7" spans="1:7" ht="15.75">
      <c r="A7" s="298" t="s">
        <v>147</v>
      </c>
      <c r="B7" s="89"/>
      <c r="C7" s="24" t="s">
        <v>47</v>
      </c>
      <c r="D7" s="85">
        <f>D8+D11</f>
        <v>440097</v>
      </c>
      <c r="E7" s="85">
        <f>E8+E11</f>
        <v>116125.51999999999</v>
      </c>
      <c r="F7" s="127">
        <f aca="true" t="shared" si="0" ref="F7:F57">E7/D7</f>
        <v>0.2638634664630752</v>
      </c>
      <c r="G7" s="86"/>
    </row>
    <row r="8" spans="1:7" ht="15.75">
      <c r="A8" s="299"/>
      <c r="B8" s="300" t="s">
        <v>149</v>
      </c>
      <c r="C8" s="226" t="s">
        <v>48</v>
      </c>
      <c r="D8" s="128">
        <f>D10</f>
        <v>281230</v>
      </c>
      <c r="E8" s="128">
        <f>E10</f>
        <v>49931.32</v>
      </c>
      <c r="F8" s="132">
        <f t="shared" si="0"/>
        <v>0.17754620773032748</v>
      </c>
      <c r="G8" s="86"/>
    </row>
    <row r="9" spans="1:7" ht="15.75">
      <c r="A9" s="299"/>
      <c r="B9" s="296"/>
      <c r="C9" s="151" t="s">
        <v>45</v>
      </c>
      <c r="D9" s="134"/>
      <c r="E9" s="135"/>
      <c r="F9" s="136"/>
      <c r="G9" s="86"/>
    </row>
    <row r="10" spans="1:7" ht="31.5">
      <c r="A10" s="299"/>
      <c r="B10" s="296"/>
      <c r="C10" s="228" t="s">
        <v>254</v>
      </c>
      <c r="D10" s="65">
        <v>281230</v>
      </c>
      <c r="E10" s="35">
        <v>49931.32</v>
      </c>
      <c r="F10" s="33">
        <f t="shared" si="0"/>
        <v>0.17754620773032748</v>
      </c>
      <c r="G10" s="86"/>
    </row>
    <row r="11" spans="1:7" ht="15.75">
      <c r="A11" s="299"/>
      <c r="B11" s="279" t="s">
        <v>150</v>
      </c>
      <c r="C11" s="229" t="s">
        <v>49</v>
      </c>
      <c r="D11" s="137">
        <f>D13</f>
        <v>158867</v>
      </c>
      <c r="E11" s="137">
        <f>E13</f>
        <v>66194.2</v>
      </c>
      <c r="F11" s="129">
        <f t="shared" si="0"/>
        <v>0.41666425374684485</v>
      </c>
      <c r="G11" s="86"/>
    </row>
    <row r="12" spans="1:7" ht="15.75">
      <c r="A12" s="299"/>
      <c r="B12" s="296"/>
      <c r="C12" s="151" t="s">
        <v>45</v>
      </c>
      <c r="D12" s="134"/>
      <c r="E12" s="135"/>
      <c r="F12" s="136"/>
      <c r="G12" s="86"/>
    </row>
    <row r="13" spans="1:7" ht="15.75">
      <c r="A13" s="299"/>
      <c r="B13" s="296"/>
      <c r="C13" s="230" t="s">
        <v>249</v>
      </c>
      <c r="D13" s="65">
        <v>158867</v>
      </c>
      <c r="E13" s="35">
        <v>66194.2</v>
      </c>
      <c r="F13" s="54">
        <f t="shared" si="0"/>
        <v>0.41666425374684485</v>
      </c>
      <c r="G13" s="86"/>
    </row>
    <row r="14" spans="1:7" ht="15.75">
      <c r="A14" s="5">
        <v>600</v>
      </c>
      <c r="B14" s="231"/>
      <c r="C14" s="229" t="s">
        <v>50</v>
      </c>
      <c r="D14" s="85">
        <f>D15+D20</f>
        <v>73900522</v>
      </c>
      <c r="E14" s="85">
        <f>E15+E20</f>
        <v>11171610.37</v>
      </c>
      <c r="F14" s="127">
        <f t="shared" si="0"/>
        <v>0.15117092637045243</v>
      </c>
      <c r="G14" s="86"/>
    </row>
    <row r="15" spans="1:7" ht="15.75">
      <c r="A15" s="90"/>
      <c r="B15" s="295">
        <v>60013</v>
      </c>
      <c r="C15" s="226" t="s">
        <v>51</v>
      </c>
      <c r="D15" s="128">
        <f>D17</f>
        <v>3509731</v>
      </c>
      <c r="E15" s="128">
        <f>E17</f>
        <v>2015624.78</v>
      </c>
      <c r="F15" s="132">
        <f t="shared" si="0"/>
        <v>0.5742960870790382</v>
      </c>
      <c r="G15" s="86"/>
    </row>
    <row r="16" spans="1:7" ht="15.75">
      <c r="A16" s="90"/>
      <c r="B16" s="296"/>
      <c r="C16" s="151" t="s">
        <v>45</v>
      </c>
      <c r="D16" s="134"/>
      <c r="E16" s="135"/>
      <c r="F16" s="136"/>
      <c r="G16" s="86"/>
    </row>
    <row r="17" spans="1:7" ht="15.75">
      <c r="A17" s="90"/>
      <c r="B17" s="296"/>
      <c r="C17" s="152" t="s">
        <v>52</v>
      </c>
      <c r="D17" s="65">
        <v>3509731</v>
      </c>
      <c r="E17" s="65">
        <v>2015624.78</v>
      </c>
      <c r="F17" s="33">
        <f t="shared" si="0"/>
        <v>0.5742960870790382</v>
      </c>
      <c r="G17" s="86"/>
    </row>
    <row r="18" spans="1:7" ht="15.75">
      <c r="A18" s="90"/>
      <c r="B18" s="296"/>
      <c r="C18" s="152" t="s">
        <v>250</v>
      </c>
      <c r="D18" s="65">
        <v>226925</v>
      </c>
      <c r="E18" s="35">
        <v>119072.2</v>
      </c>
      <c r="F18" s="33">
        <f t="shared" si="0"/>
        <v>0.524720502368624</v>
      </c>
      <c r="G18" s="86"/>
    </row>
    <row r="19" spans="1:7" ht="31.5">
      <c r="A19" s="90"/>
      <c r="B19" s="296"/>
      <c r="C19" s="228" t="s">
        <v>251</v>
      </c>
      <c r="D19" s="65">
        <f>D17-D18</f>
        <v>3282806</v>
      </c>
      <c r="E19" s="65">
        <f>E17-E18</f>
        <v>1896552.58</v>
      </c>
      <c r="F19" s="49">
        <f t="shared" si="0"/>
        <v>0.5777230150060649</v>
      </c>
      <c r="G19" s="86"/>
    </row>
    <row r="20" spans="1:7" ht="15.75">
      <c r="A20" s="90"/>
      <c r="B20" s="232">
        <v>60014</v>
      </c>
      <c r="C20" s="226" t="s">
        <v>54</v>
      </c>
      <c r="D20" s="128">
        <f>D22+D26</f>
        <v>70390791</v>
      </c>
      <c r="E20" s="128">
        <f>E22+E26</f>
        <v>9155985.59</v>
      </c>
      <c r="F20" s="132">
        <f t="shared" si="0"/>
        <v>0.13007362838130346</v>
      </c>
      <c r="G20" s="86"/>
    </row>
    <row r="21" spans="1:7" ht="15.75">
      <c r="A21" s="90"/>
      <c r="B21" s="227"/>
      <c r="C21" s="151" t="s">
        <v>45</v>
      </c>
      <c r="D21" s="134"/>
      <c r="E21" s="135"/>
      <c r="F21" s="136"/>
      <c r="G21" s="86"/>
    </row>
    <row r="22" spans="1:7" ht="15.75">
      <c r="A22" s="90"/>
      <c r="B22" s="227"/>
      <c r="C22" s="152" t="s">
        <v>52</v>
      </c>
      <c r="D22" s="65">
        <v>12502946</v>
      </c>
      <c r="E22" s="65">
        <v>3442357.2</v>
      </c>
      <c r="F22" s="33">
        <f t="shared" si="0"/>
        <v>0.27532368771327975</v>
      </c>
      <c r="G22" s="86"/>
    </row>
    <row r="23" spans="1:8" ht="15.75">
      <c r="A23" s="90"/>
      <c r="B23" s="227"/>
      <c r="C23" s="152" t="s">
        <v>250</v>
      </c>
      <c r="D23" s="65">
        <v>835928</v>
      </c>
      <c r="E23" s="35">
        <v>405720.4</v>
      </c>
      <c r="F23" s="33">
        <f t="shared" si="0"/>
        <v>0.48535328401489125</v>
      </c>
      <c r="G23" s="94"/>
      <c r="H23" s="1"/>
    </row>
    <row r="24" spans="1:7" ht="15.75">
      <c r="A24" s="90"/>
      <c r="B24" s="227"/>
      <c r="C24" s="152" t="s">
        <v>241</v>
      </c>
      <c r="D24" s="65">
        <v>2925963</v>
      </c>
      <c r="E24" s="35">
        <v>955182.3</v>
      </c>
      <c r="F24" s="33">
        <f t="shared" si="0"/>
        <v>0.3264505737085534</v>
      </c>
      <c r="G24" s="86"/>
    </row>
    <row r="25" spans="1:7" ht="31.5">
      <c r="A25" s="90"/>
      <c r="B25" s="227"/>
      <c r="C25" s="152" t="s">
        <v>243</v>
      </c>
      <c r="D25" s="65">
        <f>D22-D23-D24</f>
        <v>8741055</v>
      </c>
      <c r="E25" s="65">
        <f>E22-E23-E24</f>
        <v>2081454.5000000002</v>
      </c>
      <c r="F25" s="33">
        <f t="shared" si="0"/>
        <v>0.23812394499290993</v>
      </c>
      <c r="G25" s="86"/>
    </row>
    <row r="26" spans="1:7" ht="15.75">
      <c r="A26" s="90"/>
      <c r="B26" s="227"/>
      <c r="C26" s="152" t="s">
        <v>56</v>
      </c>
      <c r="D26" s="84">
        <f>D28+D29</f>
        <v>57887845</v>
      </c>
      <c r="E26" s="84">
        <f>E28+E29</f>
        <v>5713628.390000001</v>
      </c>
      <c r="F26" s="33">
        <f>E26/D26</f>
        <v>0.09870169445761888</v>
      </c>
      <c r="G26" s="86"/>
    </row>
    <row r="27" spans="1:7" ht="15.75">
      <c r="A27" s="90"/>
      <c r="B27" s="227"/>
      <c r="C27" s="233" t="s">
        <v>57</v>
      </c>
      <c r="D27" s="202"/>
      <c r="E27" s="140"/>
      <c r="F27" s="49"/>
      <c r="G27" s="86"/>
    </row>
    <row r="28" spans="1:7" ht="15.75">
      <c r="A28" s="90"/>
      <c r="B28" s="227"/>
      <c r="C28" s="151" t="s">
        <v>58</v>
      </c>
      <c r="D28" s="141">
        <v>5444600</v>
      </c>
      <c r="E28" s="31">
        <v>67902.94</v>
      </c>
      <c r="F28" s="45">
        <f t="shared" si="0"/>
        <v>0.012471612239650296</v>
      </c>
      <c r="G28" s="86"/>
    </row>
    <row r="29" spans="1:7" ht="15.75">
      <c r="A29" s="92"/>
      <c r="B29" s="234"/>
      <c r="C29" s="228" t="s">
        <v>59</v>
      </c>
      <c r="D29" s="67">
        <v>52443245</v>
      </c>
      <c r="E29" s="38">
        <v>5645725.45</v>
      </c>
      <c r="F29" s="49">
        <f t="shared" si="0"/>
        <v>0.10765400672670046</v>
      </c>
      <c r="G29" s="86"/>
    </row>
    <row r="30" spans="1:7" ht="15.75">
      <c r="A30" s="281">
        <v>630</v>
      </c>
      <c r="B30" s="235"/>
      <c r="C30" s="229" t="s">
        <v>60</v>
      </c>
      <c r="D30" s="142">
        <f>D31+D38</f>
        <v>1204152</v>
      </c>
      <c r="E30" s="142">
        <f>E31+E38</f>
        <v>152268.5</v>
      </c>
      <c r="F30" s="138">
        <f t="shared" si="0"/>
        <v>0.12645288966841395</v>
      </c>
      <c r="G30" s="86"/>
    </row>
    <row r="31" spans="1:7" ht="15.75">
      <c r="A31" s="299"/>
      <c r="B31" s="295">
        <v>63003</v>
      </c>
      <c r="C31" s="226" t="s">
        <v>61</v>
      </c>
      <c r="D31" s="128">
        <f>D33+D36</f>
        <v>1186520</v>
      </c>
      <c r="E31" s="128">
        <f>E33+E36</f>
        <v>135768.5</v>
      </c>
      <c r="F31" s="129">
        <f t="shared" si="0"/>
        <v>0.11442579981795503</v>
      </c>
      <c r="G31" s="86"/>
    </row>
    <row r="32" spans="1:7" ht="15.75">
      <c r="A32" s="299"/>
      <c r="B32" s="296"/>
      <c r="C32" s="151" t="s">
        <v>45</v>
      </c>
      <c r="D32" s="134"/>
      <c r="E32" s="135"/>
      <c r="F32" s="45"/>
      <c r="G32" s="86"/>
    </row>
    <row r="33" spans="1:7" ht="15.75">
      <c r="A33" s="299"/>
      <c r="B33" s="296"/>
      <c r="C33" s="152" t="s">
        <v>52</v>
      </c>
      <c r="D33" s="65">
        <v>49710</v>
      </c>
      <c r="E33" s="35">
        <v>35101.71</v>
      </c>
      <c r="F33" s="33">
        <f t="shared" si="0"/>
        <v>0.7061297525648763</v>
      </c>
      <c r="G33" s="86"/>
    </row>
    <row r="34" spans="1:7" ht="15.75">
      <c r="A34" s="299"/>
      <c r="B34" s="296"/>
      <c r="C34" s="152" t="s">
        <v>143</v>
      </c>
      <c r="D34" s="65">
        <v>20000</v>
      </c>
      <c r="E34" s="35">
        <v>15400</v>
      </c>
      <c r="F34" s="33">
        <f t="shared" si="0"/>
        <v>0.77</v>
      </c>
      <c r="G34" s="86"/>
    </row>
    <row r="35" spans="1:7" ht="31.5">
      <c r="A35" s="299"/>
      <c r="B35" s="296"/>
      <c r="C35" s="152" t="s">
        <v>243</v>
      </c>
      <c r="D35" s="65">
        <f>D33-D34</f>
        <v>29710</v>
      </c>
      <c r="E35" s="65">
        <f>E33-E34</f>
        <v>19701.71</v>
      </c>
      <c r="F35" s="33">
        <f t="shared" si="0"/>
        <v>0.6631339616290811</v>
      </c>
      <c r="G35" s="86"/>
    </row>
    <row r="36" spans="1:7" ht="15.75">
      <c r="A36" s="299"/>
      <c r="B36" s="227"/>
      <c r="C36" s="211" t="s">
        <v>221</v>
      </c>
      <c r="D36" s="84">
        <f>D37</f>
        <v>1136810</v>
      </c>
      <c r="E36" s="84">
        <f>E37</f>
        <v>100666.79</v>
      </c>
      <c r="F36" s="54">
        <f>E36/D36</f>
        <v>0.08855199197755122</v>
      </c>
      <c r="G36" s="86"/>
    </row>
    <row r="37" spans="1:7" ht="15.75">
      <c r="A37" s="299"/>
      <c r="B37" s="227"/>
      <c r="C37" s="228" t="s">
        <v>222</v>
      </c>
      <c r="D37" s="67">
        <v>1136810</v>
      </c>
      <c r="E37" s="67">
        <v>100666.79</v>
      </c>
      <c r="F37" s="49">
        <f>E37/D37</f>
        <v>0.08855199197755122</v>
      </c>
      <c r="G37" s="86"/>
    </row>
    <row r="38" spans="1:7" ht="15.75">
      <c r="A38" s="299"/>
      <c r="B38" s="295">
        <v>63095</v>
      </c>
      <c r="C38" s="226" t="s">
        <v>62</v>
      </c>
      <c r="D38" s="128">
        <f>D40</f>
        <v>17632</v>
      </c>
      <c r="E38" s="128">
        <f>E40</f>
        <v>16500</v>
      </c>
      <c r="F38" s="129">
        <f t="shared" si="0"/>
        <v>0.9357985480943739</v>
      </c>
      <c r="G38" s="86"/>
    </row>
    <row r="39" spans="1:7" ht="15.75">
      <c r="A39" s="299"/>
      <c r="B39" s="296"/>
      <c r="C39" s="151" t="s">
        <v>45</v>
      </c>
      <c r="D39" s="134"/>
      <c r="E39" s="135"/>
      <c r="F39" s="45"/>
      <c r="G39" s="86"/>
    </row>
    <row r="40" spans="1:7" ht="31.5">
      <c r="A40" s="299"/>
      <c r="B40" s="297"/>
      <c r="C40" s="228" t="s">
        <v>253</v>
      </c>
      <c r="D40" s="67">
        <v>17632</v>
      </c>
      <c r="E40" s="38">
        <v>16500</v>
      </c>
      <c r="F40" s="49">
        <f t="shared" si="0"/>
        <v>0.9357985480943739</v>
      </c>
      <c r="G40" s="86"/>
    </row>
    <row r="41" spans="1:7" ht="15.75">
      <c r="A41" s="281">
        <v>700</v>
      </c>
      <c r="B41" s="235"/>
      <c r="C41" s="229" t="s">
        <v>63</v>
      </c>
      <c r="D41" s="142">
        <f>D42</f>
        <v>1575529</v>
      </c>
      <c r="E41" s="142">
        <f>E42</f>
        <v>621430.38</v>
      </c>
      <c r="F41" s="138">
        <f t="shared" si="0"/>
        <v>0.3944264942124201</v>
      </c>
      <c r="G41" s="86"/>
    </row>
    <row r="42" spans="1:7" ht="15.75">
      <c r="A42" s="299"/>
      <c r="B42" s="295">
        <v>70005</v>
      </c>
      <c r="C42" s="226" t="s">
        <v>64</v>
      </c>
      <c r="D42" s="128">
        <f>D44+D47</f>
        <v>1575529</v>
      </c>
      <c r="E42" s="128">
        <f>E44+E47</f>
        <v>621430.38</v>
      </c>
      <c r="F42" s="129">
        <f t="shared" si="0"/>
        <v>0.3944264942124201</v>
      </c>
      <c r="G42" s="86"/>
    </row>
    <row r="43" spans="1:7" ht="15.75">
      <c r="A43" s="299"/>
      <c r="B43" s="296"/>
      <c r="C43" s="151" t="s">
        <v>45</v>
      </c>
      <c r="D43" s="134"/>
      <c r="E43" s="135"/>
      <c r="F43" s="45"/>
      <c r="G43" s="86"/>
    </row>
    <row r="44" spans="1:7" ht="15.75">
      <c r="A44" s="299"/>
      <c r="B44" s="296"/>
      <c r="C44" s="152" t="s">
        <v>223</v>
      </c>
      <c r="D44" s="65">
        <v>1119529</v>
      </c>
      <c r="E44" s="65">
        <v>621430.38</v>
      </c>
      <c r="F44" s="33">
        <f t="shared" si="0"/>
        <v>0.5550819853706336</v>
      </c>
      <c r="G44" s="86"/>
    </row>
    <row r="45" spans="1:7" ht="15.75">
      <c r="A45" s="299"/>
      <c r="B45" s="296"/>
      <c r="C45" s="152" t="s">
        <v>250</v>
      </c>
      <c r="D45" s="84">
        <v>14236</v>
      </c>
      <c r="E45" s="53">
        <v>1831.8</v>
      </c>
      <c r="F45" s="54">
        <f>E45/D45</f>
        <v>0.12867378477100308</v>
      </c>
      <c r="G45" s="86"/>
    </row>
    <row r="46" spans="1:7" ht="31.5">
      <c r="A46" s="299"/>
      <c r="B46" s="296"/>
      <c r="C46" s="152" t="s">
        <v>243</v>
      </c>
      <c r="D46" s="84">
        <f>D44-D45</f>
        <v>1105293</v>
      </c>
      <c r="E46" s="53">
        <f>E44-E45</f>
        <v>619598.58</v>
      </c>
      <c r="F46" s="54">
        <f>E46/D46</f>
        <v>0.5605740559290613</v>
      </c>
      <c r="G46" s="86"/>
    </row>
    <row r="47" spans="1:7" ht="15.75">
      <c r="A47" s="299"/>
      <c r="B47" s="296"/>
      <c r="C47" s="228" t="s">
        <v>56</v>
      </c>
      <c r="D47" s="67">
        <v>456000</v>
      </c>
      <c r="E47" s="38">
        <v>0</v>
      </c>
      <c r="F47" s="49">
        <f t="shared" si="0"/>
        <v>0</v>
      </c>
      <c r="G47" s="86"/>
    </row>
    <row r="48" spans="1:7" ht="15.75">
      <c r="A48" s="281">
        <v>710</v>
      </c>
      <c r="B48" s="231"/>
      <c r="C48" s="226" t="s">
        <v>65</v>
      </c>
      <c r="D48" s="85">
        <f>D49+D52+D55+D58</f>
        <v>1072124</v>
      </c>
      <c r="E48" s="85">
        <f>E49+E52+E55+E58</f>
        <v>556729.43</v>
      </c>
      <c r="F48" s="127">
        <f t="shared" si="0"/>
        <v>0.5192770892172921</v>
      </c>
      <c r="G48" s="86"/>
    </row>
    <row r="49" spans="1:7" ht="15.75">
      <c r="A49" s="299"/>
      <c r="B49" s="295">
        <v>71012</v>
      </c>
      <c r="C49" s="226" t="s">
        <v>13</v>
      </c>
      <c r="D49" s="128">
        <f>D51</f>
        <v>414000</v>
      </c>
      <c r="E49" s="128">
        <f>E51</f>
        <v>228665.73</v>
      </c>
      <c r="F49" s="129">
        <f t="shared" si="0"/>
        <v>0.5523326811594204</v>
      </c>
      <c r="G49" s="86"/>
    </row>
    <row r="50" spans="1:7" ht="15.75">
      <c r="A50" s="299"/>
      <c r="B50" s="296"/>
      <c r="C50" s="151" t="s">
        <v>45</v>
      </c>
      <c r="D50" s="134"/>
      <c r="E50" s="135"/>
      <c r="F50" s="45"/>
      <c r="G50" s="86"/>
    </row>
    <row r="51" spans="1:7" ht="15.75">
      <c r="A51" s="95"/>
      <c r="B51" s="296"/>
      <c r="C51" s="152" t="s">
        <v>252</v>
      </c>
      <c r="D51" s="65">
        <v>414000</v>
      </c>
      <c r="E51" s="65">
        <v>228665.73</v>
      </c>
      <c r="F51" s="33">
        <f t="shared" si="0"/>
        <v>0.5523326811594204</v>
      </c>
      <c r="G51" s="86"/>
    </row>
    <row r="52" spans="1:7" ht="15.75">
      <c r="A52" s="95"/>
      <c r="B52" s="232">
        <v>71013</v>
      </c>
      <c r="C52" s="226" t="s">
        <v>14</v>
      </c>
      <c r="D52" s="128">
        <f>D54</f>
        <v>141000</v>
      </c>
      <c r="E52" s="128">
        <f>E54</f>
        <v>66569.14</v>
      </c>
      <c r="F52" s="129">
        <f t="shared" si="0"/>
        <v>0.47212156028368796</v>
      </c>
      <c r="G52" s="86"/>
    </row>
    <row r="53" spans="1:7" ht="15.75">
      <c r="A53" s="95"/>
      <c r="B53" s="227"/>
      <c r="C53" s="151" t="s">
        <v>45</v>
      </c>
      <c r="D53" s="134"/>
      <c r="E53" s="135"/>
      <c r="F53" s="45"/>
      <c r="G53" s="86"/>
    </row>
    <row r="54" spans="1:7" ht="15.75">
      <c r="A54" s="95"/>
      <c r="B54" s="227"/>
      <c r="C54" s="152" t="s">
        <v>252</v>
      </c>
      <c r="D54" s="65">
        <v>141000</v>
      </c>
      <c r="E54" s="35">
        <v>66569.14</v>
      </c>
      <c r="F54" s="33">
        <f t="shared" si="0"/>
        <v>0.47212156028368796</v>
      </c>
      <c r="G54" s="86"/>
    </row>
    <row r="55" spans="1:7" ht="15.75">
      <c r="A55" s="95"/>
      <c r="B55" s="295">
        <v>71014</v>
      </c>
      <c r="C55" s="226" t="s">
        <v>15</v>
      </c>
      <c r="D55" s="128">
        <f>D57</f>
        <v>6766</v>
      </c>
      <c r="E55" s="128">
        <f>E57</f>
        <v>1054.14</v>
      </c>
      <c r="F55" s="129">
        <f t="shared" si="0"/>
        <v>0.15579958616612474</v>
      </c>
      <c r="G55" s="86"/>
    </row>
    <row r="56" spans="1:7" ht="15.75">
      <c r="A56" s="95"/>
      <c r="B56" s="296"/>
      <c r="C56" s="151" t="s">
        <v>45</v>
      </c>
      <c r="D56" s="134"/>
      <c r="E56" s="135"/>
      <c r="F56" s="45"/>
      <c r="G56" s="86"/>
    </row>
    <row r="57" spans="1:7" ht="31.5">
      <c r="A57" s="96"/>
      <c r="B57" s="297"/>
      <c r="C57" s="228" t="s">
        <v>253</v>
      </c>
      <c r="D57" s="67">
        <v>6766</v>
      </c>
      <c r="E57" s="38">
        <v>1054.14</v>
      </c>
      <c r="F57" s="49">
        <f t="shared" si="0"/>
        <v>0.15579958616612474</v>
      </c>
      <c r="G57" s="86"/>
    </row>
    <row r="58" spans="1:7" ht="15.75">
      <c r="A58" s="95"/>
      <c r="B58" s="296">
        <v>71015</v>
      </c>
      <c r="C58" s="229" t="s">
        <v>16</v>
      </c>
      <c r="D58" s="144">
        <f>D60</f>
        <v>510358</v>
      </c>
      <c r="E58" s="144">
        <f>E60</f>
        <v>260440.42</v>
      </c>
      <c r="F58" s="132">
        <f aca="true" t="shared" si="1" ref="F58:F131">E58/D58</f>
        <v>0.5103092730984917</v>
      </c>
      <c r="G58" s="86"/>
    </row>
    <row r="59" spans="1:7" ht="15.75">
      <c r="A59" s="95"/>
      <c r="B59" s="296"/>
      <c r="C59" s="151" t="s">
        <v>45</v>
      </c>
      <c r="D59" s="134"/>
      <c r="E59" s="135"/>
      <c r="F59" s="136"/>
      <c r="G59" s="86"/>
    </row>
    <row r="60" spans="1:7" ht="15.75">
      <c r="A60" s="95"/>
      <c r="B60" s="296"/>
      <c r="C60" s="152" t="s">
        <v>52</v>
      </c>
      <c r="D60" s="65">
        <v>510358</v>
      </c>
      <c r="E60" s="35">
        <v>260440.42</v>
      </c>
      <c r="F60" s="33">
        <f t="shared" si="1"/>
        <v>0.5103092730984917</v>
      </c>
      <c r="G60" s="86"/>
    </row>
    <row r="61" spans="1:7" ht="15.75">
      <c r="A61" s="95"/>
      <c r="B61" s="296"/>
      <c r="C61" s="152" t="s">
        <v>250</v>
      </c>
      <c r="D61" s="65">
        <v>433700</v>
      </c>
      <c r="E61" s="35">
        <v>216625.59</v>
      </c>
      <c r="F61" s="33">
        <f t="shared" si="1"/>
        <v>0.49948256859580353</v>
      </c>
      <c r="G61" s="86"/>
    </row>
    <row r="62" spans="1:7" ht="31.5">
      <c r="A62" s="95"/>
      <c r="B62" s="236"/>
      <c r="C62" s="152" t="s">
        <v>243</v>
      </c>
      <c r="D62" s="65">
        <f>D60-D61</f>
        <v>76658</v>
      </c>
      <c r="E62" s="65">
        <f>E60-E61</f>
        <v>43814.830000000016</v>
      </c>
      <c r="F62" s="33">
        <f t="shared" si="1"/>
        <v>0.5715623940097578</v>
      </c>
      <c r="G62" s="86"/>
    </row>
    <row r="63" spans="1:7" ht="15.75">
      <c r="A63" s="125">
        <v>750</v>
      </c>
      <c r="B63" s="231"/>
      <c r="C63" s="237" t="s">
        <v>66</v>
      </c>
      <c r="D63" s="85">
        <f>D64+D69+D72+D79+D84+D92</f>
        <v>11920626</v>
      </c>
      <c r="E63" s="85">
        <f>E64+E69+E72+E79+E84+E92</f>
        <v>5621053.569999999</v>
      </c>
      <c r="F63" s="127">
        <f t="shared" si="1"/>
        <v>0.4715401330433485</v>
      </c>
      <c r="G63" s="86"/>
    </row>
    <row r="64" spans="1:7" ht="15.75">
      <c r="A64" s="90"/>
      <c r="B64" s="296">
        <v>75011</v>
      </c>
      <c r="C64" s="229" t="s">
        <v>21</v>
      </c>
      <c r="D64" s="144">
        <f>D66</f>
        <v>1712977</v>
      </c>
      <c r="E64" s="144">
        <f>E66</f>
        <v>787958.42</v>
      </c>
      <c r="F64" s="132">
        <f t="shared" si="1"/>
        <v>0.4599935784310006</v>
      </c>
      <c r="G64" s="86"/>
    </row>
    <row r="65" spans="1:7" ht="15.75">
      <c r="A65" s="90"/>
      <c r="B65" s="296"/>
      <c r="C65" s="151" t="s">
        <v>45</v>
      </c>
      <c r="D65" s="134"/>
      <c r="E65" s="135"/>
      <c r="F65" s="136"/>
      <c r="G65" s="86"/>
    </row>
    <row r="66" spans="1:7" ht="15.75">
      <c r="A66" s="90"/>
      <c r="B66" s="296"/>
      <c r="C66" s="152" t="s">
        <v>52</v>
      </c>
      <c r="D66" s="65">
        <f>D67+D68</f>
        <v>1712977</v>
      </c>
      <c r="E66" s="65">
        <f>E67+E68</f>
        <v>787958.42</v>
      </c>
      <c r="F66" s="33">
        <f t="shared" si="1"/>
        <v>0.4599935784310006</v>
      </c>
      <c r="G66" s="86"/>
    </row>
    <row r="67" spans="1:7" ht="15.75">
      <c r="A67" s="90"/>
      <c r="B67" s="227"/>
      <c r="C67" s="152" t="s">
        <v>250</v>
      </c>
      <c r="D67" s="65">
        <v>1712800</v>
      </c>
      <c r="E67" s="65">
        <v>787958.42</v>
      </c>
      <c r="F67" s="33">
        <f>E67/D67</f>
        <v>0.46004111396543673</v>
      </c>
      <c r="G67" s="86"/>
    </row>
    <row r="68" spans="1:7" ht="31.5">
      <c r="A68" s="90"/>
      <c r="B68" s="227"/>
      <c r="C68" s="152" t="s">
        <v>243</v>
      </c>
      <c r="D68" s="131">
        <v>177</v>
      </c>
      <c r="E68" s="131">
        <v>0</v>
      </c>
      <c r="F68" s="18">
        <v>0</v>
      </c>
      <c r="G68" s="86"/>
    </row>
    <row r="69" spans="1:7" ht="15.75">
      <c r="A69" s="90"/>
      <c r="B69" s="295">
        <v>75019</v>
      </c>
      <c r="C69" s="226" t="s">
        <v>67</v>
      </c>
      <c r="D69" s="128">
        <f>D71</f>
        <v>503200</v>
      </c>
      <c r="E69" s="128">
        <f>E71</f>
        <v>247388.58</v>
      </c>
      <c r="F69" s="129">
        <f t="shared" si="1"/>
        <v>0.49163072337042923</v>
      </c>
      <c r="G69" s="86"/>
    </row>
    <row r="70" spans="1:7" ht="15.75">
      <c r="A70" s="90"/>
      <c r="B70" s="296"/>
      <c r="C70" s="151" t="s">
        <v>45</v>
      </c>
      <c r="D70" s="134"/>
      <c r="E70" s="135"/>
      <c r="F70" s="45"/>
      <c r="G70" s="86"/>
    </row>
    <row r="71" spans="1:7" ht="31.5">
      <c r="A71" s="90"/>
      <c r="B71" s="296"/>
      <c r="C71" s="152" t="s">
        <v>253</v>
      </c>
      <c r="D71" s="65">
        <v>503200</v>
      </c>
      <c r="E71" s="35">
        <v>247388.58</v>
      </c>
      <c r="F71" s="33">
        <f t="shared" si="1"/>
        <v>0.49163072337042923</v>
      </c>
      <c r="G71" s="86"/>
    </row>
    <row r="72" spans="1:7" ht="15.75">
      <c r="A72" s="90"/>
      <c r="B72" s="295">
        <v>75020</v>
      </c>
      <c r="C72" s="226" t="s">
        <v>68</v>
      </c>
      <c r="D72" s="128">
        <f>D74+D78</f>
        <v>9358671</v>
      </c>
      <c r="E72" s="128">
        <f>E74+E78</f>
        <v>4423819.67</v>
      </c>
      <c r="F72" s="129">
        <f t="shared" si="1"/>
        <v>0.47269742359785916</v>
      </c>
      <c r="G72" s="86"/>
    </row>
    <row r="73" spans="1:7" ht="15.75">
      <c r="A73" s="90"/>
      <c r="B73" s="296"/>
      <c r="C73" s="151" t="s">
        <v>45</v>
      </c>
      <c r="D73" s="134"/>
      <c r="E73" s="135"/>
      <c r="F73" s="45"/>
      <c r="G73" s="86"/>
    </row>
    <row r="74" spans="1:7" ht="15.75">
      <c r="A74" s="90"/>
      <c r="B74" s="296"/>
      <c r="C74" s="152" t="s">
        <v>52</v>
      </c>
      <c r="D74" s="65">
        <v>8680422</v>
      </c>
      <c r="E74" s="35">
        <v>4370554.47</v>
      </c>
      <c r="F74" s="33">
        <f t="shared" si="1"/>
        <v>0.5034956215262345</v>
      </c>
      <c r="G74" s="86"/>
    </row>
    <row r="75" spans="1:8" ht="15.75">
      <c r="A75" s="90"/>
      <c r="B75" s="296"/>
      <c r="C75" s="152" t="s">
        <v>250</v>
      </c>
      <c r="D75" s="65">
        <v>5015803</v>
      </c>
      <c r="E75" s="35">
        <v>2394069.38</v>
      </c>
      <c r="F75" s="33">
        <f t="shared" si="1"/>
        <v>0.47730530485348005</v>
      </c>
      <c r="G75" s="94"/>
      <c r="H75" s="1"/>
    </row>
    <row r="76" spans="1:7" ht="15.75">
      <c r="A76" s="90"/>
      <c r="B76" s="296"/>
      <c r="C76" s="152" t="s">
        <v>143</v>
      </c>
      <c r="D76" s="65">
        <v>95948</v>
      </c>
      <c r="E76" s="35">
        <v>47976</v>
      </c>
      <c r="F76" s="33">
        <f t="shared" si="1"/>
        <v>0.5000208446241714</v>
      </c>
      <c r="G76" s="86"/>
    </row>
    <row r="77" spans="1:7" ht="31.5">
      <c r="A77" s="90"/>
      <c r="B77" s="296"/>
      <c r="C77" s="152" t="s">
        <v>243</v>
      </c>
      <c r="D77" s="65">
        <f>D74-D75-D76</f>
        <v>3568671</v>
      </c>
      <c r="E77" s="65">
        <f>E74-E75-E76</f>
        <v>1928509.0899999999</v>
      </c>
      <c r="F77" s="33">
        <f t="shared" si="1"/>
        <v>0.5403997986925665</v>
      </c>
      <c r="G77" s="86"/>
    </row>
    <row r="78" spans="1:7" ht="15.75">
      <c r="A78" s="90"/>
      <c r="B78" s="296"/>
      <c r="C78" s="152" t="s">
        <v>56</v>
      </c>
      <c r="D78" s="65">
        <v>678249</v>
      </c>
      <c r="E78" s="35">
        <v>53265.2</v>
      </c>
      <c r="F78" s="33">
        <f t="shared" si="1"/>
        <v>0.0785333999755252</v>
      </c>
      <c r="G78" s="86"/>
    </row>
    <row r="79" spans="1:7" ht="15.75">
      <c r="A79" s="90"/>
      <c r="B79" s="232">
        <v>75045</v>
      </c>
      <c r="C79" s="226" t="s">
        <v>281</v>
      </c>
      <c r="D79" s="128">
        <f>D81</f>
        <v>36900</v>
      </c>
      <c r="E79" s="128">
        <f>E81</f>
        <v>31888.97</v>
      </c>
      <c r="F79" s="129">
        <f t="shared" si="1"/>
        <v>0.86419972899729</v>
      </c>
      <c r="G79" s="86"/>
    </row>
    <row r="80" spans="1:7" ht="15.75">
      <c r="A80" s="90"/>
      <c r="B80" s="227"/>
      <c r="C80" s="151" t="s">
        <v>45</v>
      </c>
      <c r="D80" s="134"/>
      <c r="E80" s="135"/>
      <c r="F80" s="45"/>
      <c r="G80" s="86"/>
    </row>
    <row r="81" spans="1:7" ht="15.75">
      <c r="A81" s="90"/>
      <c r="B81" s="227"/>
      <c r="C81" s="152" t="s">
        <v>52</v>
      </c>
      <c r="D81" s="65">
        <v>36900</v>
      </c>
      <c r="E81" s="35">
        <v>31888.97</v>
      </c>
      <c r="F81" s="33">
        <f t="shared" si="1"/>
        <v>0.86419972899729</v>
      </c>
      <c r="G81" s="86"/>
    </row>
    <row r="82" spans="1:7" ht="15.75">
      <c r="A82" s="90"/>
      <c r="B82" s="227"/>
      <c r="C82" s="152" t="s">
        <v>250</v>
      </c>
      <c r="D82" s="65">
        <v>13553</v>
      </c>
      <c r="E82" s="35">
        <v>13438.7</v>
      </c>
      <c r="F82" s="33">
        <f t="shared" si="1"/>
        <v>0.9915664428539808</v>
      </c>
      <c r="G82" s="86"/>
    </row>
    <row r="83" spans="1:7" ht="31.5">
      <c r="A83" s="90"/>
      <c r="B83" s="227"/>
      <c r="C83" s="152" t="s">
        <v>243</v>
      </c>
      <c r="D83" s="84">
        <f>D81-D82</f>
        <v>23347</v>
      </c>
      <c r="E83" s="84">
        <f>E81-E82</f>
        <v>18450.27</v>
      </c>
      <c r="F83" s="54">
        <f t="shared" si="1"/>
        <v>0.7902629888208336</v>
      </c>
      <c r="G83" s="86"/>
    </row>
    <row r="84" spans="1:7" ht="15.75">
      <c r="A84" s="90"/>
      <c r="B84" s="232">
        <v>75075</v>
      </c>
      <c r="C84" s="254" t="s">
        <v>207</v>
      </c>
      <c r="D84" s="167">
        <f>D86</f>
        <v>305878</v>
      </c>
      <c r="E84" s="167">
        <f>E86</f>
        <v>127036.38</v>
      </c>
      <c r="F84" s="129">
        <f t="shared" si="1"/>
        <v>0.41531715259024843</v>
      </c>
      <c r="G84" s="86"/>
    </row>
    <row r="85" spans="1:7" ht="15.75">
      <c r="A85" s="90"/>
      <c r="B85" s="227"/>
      <c r="C85" s="238" t="s">
        <v>45</v>
      </c>
      <c r="D85" s="146"/>
      <c r="E85" s="147"/>
      <c r="F85" s="45"/>
      <c r="G85" s="86"/>
    </row>
    <row r="86" spans="1:7" ht="15.75">
      <c r="A86" s="90"/>
      <c r="B86" s="227"/>
      <c r="C86" s="152" t="s">
        <v>52</v>
      </c>
      <c r="D86" s="148">
        <v>305878</v>
      </c>
      <c r="E86" s="64">
        <v>127036.38</v>
      </c>
      <c r="F86" s="33">
        <f t="shared" si="1"/>
        <v>0.41531715259024843</v>
      </c>
      <c r="G86" s="86"/>
    </row>
    <row r="87" spans="1:7" ht="15.75">
      <c r="A87" s="90"/>
      <c r="B87" s="227"/>
      <c r="C87" s="152" t="s">
        <v>250</v>
      </c>
      <c r="D87" s="208">
        <v>2000</v>
      </c>
      <c r="E87" s="209">
        <v>900</v>
      </c>
      <c r="F87" s="54">
        <f t="shared" si="1"/>
        <v>0.45</v>
      </c>
      <c r="G87" s="86"/>
    </row>
    <row r="88" spans="1:7" ht="31.5">
      <c r="A88" s="90"/>
      <c r="B88" s="227"/>
      <c r="C88" s="152" t="s">
        <v>243</v>
      </c>
      <c r="D88" s="148">
        <f>D86-D87-D89</f>
        <v>99953</v>
      </c>
      <c r="E88" s="148">
        <f>E86-E87-E89</f>
        <v>8987.080000000002</v>
      </c>
      <c r="F88" s="33">
        <f t="shared" si="1"/>
        <v>0.08991305913779478</v>
      </c>
      <c r="G88" s="86"/>
    </row>
    <row r="89" spans="1:7" ht="31.5">
      <c r="A89" s="90"/>
      <c r="B89" s="227"/>
      <c r="C89" s="152" t="s">
        <v>265</v>
      </c>
      <c r="D89" s="148">
        <f>D90+D91</f>
        <v>203925</v>
      </c>
      <c r="E89" s="148">
        <f>E90+E91</f>
        <v>117149.3</v>
      </c>
      <c r="F89" s="33">
        <f t="shared" si="1"/>
        <v>0.5744724776265784</v>
      </c>
      <c r="G89" s="86"/>
    </row>
    <row r="90" spans="1:7" ht="15.75">
      <c r="A90" s="90"/>
      <c r="B90" s="227"/>
      <c r="C90" s="152" t="s">
        <v>244</v>
      </c>
      <c r="D90" s="148">
        <v>2500</v>
      </c>
      <c r="E90" s="148">
        <v>2500</v>
      </c>
      <c r="F90" s="33">
        <f t="shared" si="1"/>
        <v>1</v>
      </c>
      <c r="G90" s="86"/>
    </row>
    <row r="91" spans="1:7" ht="15.75">
      <c r="A91" s="90"/>
      <c r="B91" s="227"/>
      <c r="C91" s="228" t="s">
        <v>266</v>
      </c>
      <c r="D91" s="161">
        <v>201425</v>
      </c>
      <c r="E91" s="161">
        <v>114649.3</v>
      </c>
      <c r="F91" s="33">
        <f t="shared" si="1"/>
        <v>0.5691910140250713</v>
      </c>
      <c r="G91" s="86"/>
    </row>
    <row r="92" spans="1:7" ht="15.75">
      <c r="A92" s="90"/>
      <c r="B92" s="295">
        <v>75095</v>
      </c>
      <c r="C92" s="229" t="s">
        <v>62</v>
      </c>
      <c r="D92" s="144">
        <f>D94</f>
        <v>3000</v>
      </c>
      <c r="E92" s="144">
        <f>E94</f>
        <v>2961.55</v>
      </c>
      <c r="F92" s="132">
        <f t="shared" si="1"/>
        <v>0.9871833333333334</v>
      </c>
      <c r="G92" s="86"/>
    </row>
    <row r="93" spans="1:7" ht="15.75">
      <c r="A93" s="90"/>
      <c r="B93" s="296"/>
      <c r="C93" s="151" t="s">
        <v>45</v>
      </c>
      <c r="D93" s="134"/>
      <c r="E93" s="135"/>
      <c r="F93" s="45"/>
      <c r="G93" s="86"/>
    </row>
    <row r="94" spans="1:7" ht="15.75">
      <c r="A94" s="90"/>
      <c r="B94" s="296"/>
      <c r="C94" s="152" t="s">
        <v>52</v>
      </c>
      <c r="D94" s="149">
        <f>D95</f>
        <v>3000</v>
      </c>
      <c r="E94" s="149">
        <f>E95</f>
        <v>2961.55</v>
      </c>
      <c r="F94" s="33">
        <f t="shared" si="1"/>
        <v>0.9871833333333334</v>
      </c>
      <c r="G94" s="86"/>
    </row>
    <row r="95" spans="1:7" ht="15.75">
      <c r="A95" s="90"/>
      <c r="B95" s="296"/>
      <c r="C95" s="151" t="s">
        <v>143</v>
      </c>
      <c r="D95" s="149">
        <v>3000</v>
      </c>
      <c r="E95" s="150">
        <v>2961.55</v>
      </c>
      <c r="F95" s="33">
        <f t="shared" si="1"/>
        <v>0.9871833333333334</v>
      </c>
      <c r="G95" s="86"/>
    </row>
    <row r="96" spans="1:7" ht="15.75">
      <c r="A96" s="5">
        <v>754</v>
      </c>
      <c r="B96" s="241"/>
      <c r="C96" s="237" t="s">
        <v>69</v>
      </c>
      <c r="D96" s="85">
        <f>D100+D106+D112+D116+D125+D103+D99+D120</f>
        <v>7817580</v>
      </c>
      <c r="E96" s="85">
        <f>E100+E106+E112+E116+E125+E103+E99+E120</f>
        <v>4395490.2700000005</v>
      </c>
      <c r="F96" s="138">
        <f t="shared" si="1"/>
        <v>0.5622571524691785</v>
      </c>
      <c r="G96" s="86"/>
    </row>
    <row r="97" spans="1:7" ht="15.75">
      <c r="A97" s="90"/>
      <c r="B97" s="242" t="s">
        <v>282</v>
      </c>
      <c r="C97" s="229" t="s">
        <v>283</v>
      </c>
      <c r="D97" s="144">
        <f>D99</f>
        <v>25000</v>
      </c>
      <c r="E97" s="144">
        <f>E99</f>
        <v>25000</v>
      </c>
      <c r="F97" s="132">
        <f>E97/D97</f>
        <v>1</v>
      </c>
      <c r="G97" s="86"/>
    </row>
    <row r="98" spans="1:7" ht="15.75">
      <c r="A98" s="90"/>
      <c r="B98" s="243"/>
      <c r="C98" s="151" t="s">
        <v>45</v>
      </c>
      <c r="D98" s="153"/>
      <c r="E98" s="154"/>
      <c r="F98" s="45"/>
      <c r="G98" s="86"/>
    </row>
    <row r="99" spans="1:7" ht="15.75">
      <c r="A99" s="90"/>
      <c r="B99" s="244"/>
      <c r="C99" s="228" t="s">
        <v>172</v>
      </c>
      <c r="D99" s="67">
        <v>25000</v>
      </c>
      <c r="E99" s="67">
        <v>25000</v>
      </c>
      <c r="F99" s="49">
        <f>E99/D99</f>
        <v>1</v>
      </c>
      <c r="G99" s="86"/>
    </row>
    <row r="100" spans="1:7" ht="15.75">
      <c r="A100" s="90"/>
      <c r="B100" s="242">
        <v>75405</v>
      </c>
      <c r="C100" s="229" t="s">
        <v>154</v>
      </c>
      <c r="D100" s="144">
        <f>D102</f>
        <v>2500</v>
      </c>
      <c r="E100" s="144">
        <f>E102</f>
        <v>2500</v>
      </c>
      <c r="F100" s="132">
        <f t="shared" si="1"/>
        <v>1</v>
      </c>
      <c r="G100" s="86"/>
    </row>
    <row r="101" spans="1:7" ht="15.75">
      <c r="A101" s="90"/>
      <c r="B101" s="243"/>
      <c r="C101" s="151" t="s">
        <v>45</v>
      </c>
      <c r="D101" s="153"/>
      <c r="E101" s="154"/>
      <c r="F101" s="45"/>
      <c r="G101" s="86"/>
    </row>
    <row r="102" spans="1:7" ht="15.75">
      <c r="A102" s="90"/>
      <c r="B102" s="244"/>
      <c r="C102" s="228" t="s">
        <v>258</v>
      </c>
      <c r="D102" s="67">
        <v>2500</v>
      </c>
      <c r="E102" s="67">
        <v>2500</v>
      </c>
      <c r="F102" s="49">
        <f t="shared" si="1"/>
        <v>1</v>
      </c>
      <c r="G102" s="86"/>
    </row>
    <row r="103" spans="1:7" ht="15.75">
      <c r="A103" s="90"/>
      <c r="B103" s="242" t="s">
        <v>255</v>
      </c>
      <c r="C103" s="229" t="s">
        <v>256</v>
      </c>
      <c r="D103" s="144">
        <f>D105</f>
        <v>5000</v>
      </c>
      <c r="E103" s="144">
        <f>E105</f>
        <v>5000</v>
      </c>
      <c r="F103" s="132">
        <f>E103/D103</f>
        <v>1</v>
      </c>
      <c r="G103" s="86"/>
    </row>
    <row r="104" spans="1:7" ht="15.75">
      <c r="A104" s="90"/>
      <c r="B104" s="243"/>
      <c r="C104" s="151" t="s">
        <v>45</v>
      </c>
      <c r="D104" s="153"/>
      <c r="E104" s="154"/>
      <c r="F104" s="45"/>
      <c r="G104" s="86"/>
    </row>
    <row r="105" spans="1:7" ht="31.5">
      <c r="A105" s="90"/>
      <c r="B105" s="244"/>
      <c r="C105" s="228" t="s">
        <v>253</v>
      </c>
      <c r="D105" s="67">
        <v>5000</v>
      </c>
      <c r="E105" s="67">
        <v>5000</v>
      </c>
      <c r="F105" s="49">
        <f>E105/D105</f>
        <v>1</v>
      </c>
      <c r="G105" s="86"/>
    </row>
    <row r="106" spans="1:7" ht="15.75">
      <c r="A106" s="90"/>
      <c r="B106" s="296">
        <v>75411</v>
      </c>
      <c r="C106" s="229" t="s">
        <v>24</v>
      </c>
      <c r="D106" s="144">
        <f>D108</f>
        <v>7352000</v>
      </c>
      <c r="E106" s="144">
        <f>E108</f>
        <v>4215903.42</v>
      </c>
      <c r="F106" s="132">
        <f t="shared" si="1"/>
        <v>0.5734362649619151</v>
      </c>
      <c r="G106" s="86"/>
    </row>
    <row r="107" spans="1:7" ht="15.75">
      <c r="A107" s="90"/>
      <c r="B107" s="296"/>
      <c r="C107" s="151" t="s">
        <v>45</v>
      </c>
      <c r="D107" s="134"/>
      <c r="E107" s="135"/>
      <c r="F107" s="45"/>
      <c r="G107" s="86"/>
    </row>
    <row r="108" spans="1:7" ht="15.75">
      <c r="A108" s="90"/>
      <c r="B108" s="296"/>
      <c r="C108" s="152" t="s">
        <v>52</v>
      </c>
      <c r="D108" s="65">
        <v>7352000</v>
      </c>
      <c r="E108" s="35">
        <v>4215903.42</v>
      </c>
      <c r="F108" s="33">
        <f t="shared" si="1"/>
        <v>0.5734362649619151</v>
      </c>
      <c r="G108" s="86"/>
    </row>
    <row r="109" spans="1:7" ht="15.75">
      <c r="A109" s="95"/>
      <c r="B109" s="280"/>
      <c r="C109" s="152" t="s">
        <v>250</v>
      </c>
      <c r="D109" s="65">
        <v>6311854</v>
      </c>
      <c r="E109" s="35">
        <v>3443400.16</v>
      </c>
      <c r="F109" s="33">
        <f t="shared" si="1"/>
        <v>0.5455449634925016</v>
      </c>
      <c r="G109" s="86"/>
    </row>
    <row r="110" spans="1:7" ht="31.5">
      <c r="A110" s="95"/>
      <c r="B110" s="280"/>
      <c r="C110" s="152" t="s">
        <v>243</v>
      </c>
      <c r="D110" s="65">
        <f>D108-D109-D111</f>
        <v>665146</v>
      </c>
      <c r="E110" s="65">
        <f>E108-E109-E111</f>
        <v>575512.5099999998</v>
      </c>
      <c r="F110" s="33">
        <f t="shared" si="1"/>
        <v>0.8652423828753383</v>
      </c>
      <c r="G110" s="86"/>
    </row>
    <row r="111" spans="1:7" ht="15.75">
      <c r="A111" s="95"/>
      <c r="B111" s="236"/>
      <c r="C111" s="152" t="s">
        <v>257</v>
      </c>
      <c r="D111" s="65">
        <v>375000</v>
      </c>
      <c r="E111" s="65">
        <v>196990.75</v>
      </c>
      <c r="F111" s="33"/>
      <c r="G111" s="86"/>
    </row>
    <row r="112" spans="1:7" ht="15.75">
      <c r="A112" s="95"/>
      <c r="B112" s="295">
        <v>75414</v>
      </c>
      <c r="C112" s="226" t="s">
        <v>70</v>
      </c>
      <c r="D112" s="128">
        <f>D114</f>
        <v>8000</v>
      </c>
      <c r="E112" s="128">
        <f>E114</f>
        <v>8000</v>
      </c>
      <c r="F112" s="129">
        <f t="shared" si="1"/>
        <v>1</v>
      </c>
      <c r="G112" s="86"/>
    </row>
    <row r="113" spans="1:7" ht="15.75">
      <c r="A113" s="95"/>
      <c r="B113" s="296"/>
      <c r="C113" s="151" t="s">
        <v>45</v>
      </c>
      <c r="D113" s="134"/>
      <c r="E113" s="135"/>
      <c r="F113" s="45"/>
      <c r="G113" s="86"/>
    </row>
    <row r="114" spans="1:7" ht="15.75">
      <c r="A114" s="95"/>
      <c r="B114" s="296"/>
      <c r="C114" s="152" t="s">
        <v>52</v>
      </c>
      <c r="D114" s="65">
        <f>D115</f>
        <v>8000</v>
      </c>
      <c r="E114" s="65">
        <f>E115</f>
        <v>8000</v>
      </c>
      <c r="F114" s="33">
        <f t="shared" si="1"/>
        <v>1</v>
      </c>
      <c r="G114" s="86"/>
    </row>
    <row r="115" spans="1:7" ht="15.75">
      <c r="A115" s="95"/>
      <c r="B115" s="297"/>
      <c r="C115" s="228" t="s">
        <v>143</v>
      </c>
      <c r="D115" s="67">
        <v>8000</v>
      </c>
      <c r="E115" s="38">
        <v>8000</v>
      </c>
      <c r="F115" s="49">
        <f t="shared" si="1"/>
        <v>1</v>
      </c>
      <c r="G115" s="86"/>
    </row>
    <row r="116" spans="1:7" ht="15.75">
      <c r="A116" s="95"/>
      <c r="B116" s="227">
        <v>75421</v>
      </c>
      <c r="C116" s="239" t="s">
        <v>208</v>
      </c>
      <c r="D116" s="145">
        <f>D118</f>
        <v>6000</v>
      </c>
      <c r="E116" s="145">
        <f>E118</f>
        <v>2999.86</v>
      </c>
      <c r="F116" s="132">
        <f t="shared" si="1"/>
        <v>0.4999766666666667</v>
      </c>
      <c r="G116" s="86"/>
    </row>
    <row r="117" spans="1:7" ht="15.75">
      <c r="A117" s="95"/>
      <c r="B117" s="227"/>
      <c r="C117" s="151" t="s">
        <v>45</v>
      </c>
      <c r="D117" s="155"/>
      <c r="E117" s="156"/>
      <c r="F117" s="45"/>
      <c r="G117" s="86"/>
    </row>
    <row r="118" spans="1:7" ht="15.75">
      <c r="A118" s="95"/>
      <c r="B118" s="227"/>
      <c r="C118" s="152" t="s">
        <v>52</v>
      </c>
      <c r="D118" s="148">
        <f>D119</f>
        <v>6000</v>
      </c>
      <c r="E118" s="148">
        <f>E119</f>
        <v>2999.86</v>
      </c>
      <c r="F118" s="33">
        <f t="shared" si="1"/>
        <v>0.4999766666666667</v>
      </c>
      <c r="G118" s="86"/>
    </row>
    <row r="119" spans="1:7" ht="31.5">
      <c r="A119" s="95"/>
      <c r="B119" s="227"/>
      <c r="C119" s="152" t="s">
        <v>243</v>
      </c>
      <c r="D119" s="148">
        <v>6000</v>
      </c>
      <c r="E119" s="148">
        <v>2999.86</v>
      </c>
      <c r="F119" s="33">
        <f t="shared" si="1"/>
        <v>0.4999766666666667</v>
      </c>
      <c r="G119" s="86"/>
    </row>
    <row r="120" spans="1:7" ht="15.75">
      <c r="A120" s="95"/>
      <c r="B120" s="232" t="s">
        <v>284</v>
      </c>
      <c r="C120" s="226" t="s">
        <v>285</v>
      </c>
      <c r="D120" s="128">
        <f>D122</f>
        <v>409080</v>
      </c>
      <c r="E120" s="128">
        <f>E122</f>
        <v>134629.49</v>
      </c>
      <c r="F120" s="129">
        <f>E120/D120</f>
        <v>0.32910308497115476</v>
      </c>
      <c r="G120" s="86"/>
    </row>
    <row r="121" spans="1:7" ht="15.75">
      <c r="A121" s="95"/>
      <c r="B121" s="227"/>
      <c r="C121" s="151" t="s">
        <v>45</v>
      </c>
      <c r="D121" s="134"/>
      <c r="E121" s="134"/>
      <c r="F121" s="45"/>
      <c r="G121" s="86"/>
    </row>
    <row r="122" spans="1:7" ht="15.75">
      <c r="A122" s="95"/>
      <c r="B122" s="227"/>
      <c r="C122" s="152" t="s">
        <v>223</v>
      </c>
      <c r="D122" s="65">
        <v>409080</v>
      </c>
      <c r="E122" s="65">
        <v>134629.49</v>
      </c>
      <c r="F122" s="33">
        <f>E122/D122</f>
        <v>0.32910308497115476</v>
      </c>
      <c r="G122" s="86"/>
    </row>
    <row r="123" spans="1:7" ht="31.5" customHeight="1">
      <c r="A123" s="95"/>
      <c r="B123" s="227"/>
      <c r="C123" s="152" t="s">
        <v>243</v>
      </c>
      <c r="D123" s="65">
        <f>D122-D124</f>
        <v>408019</v>
      </c>
      <c r="E123" s="65">
        <f>E122-E124</f>
        <v>134629.49</v>
      </c>
      <c r="F123" s="33">
        <f>E123/D123</f>
        <v>0.3299588744641793</v>
      </c>
      <c r="G123" s="86"/>
    </row>
    <row r="124" spans="1:7" ht="15.75">
      <c r="A124" s="95"/>
      <c r="B124" s="227"/>
      <c r="C124" s="228" t="s">
        <v>143</v>
      </c>
      <c r="D124" s="67">
        <v>1061</v>
      </c>
      <c r="E124" s="67">
        <v>0</v>
      </c>
      <c r="F124" s="33">
        <f>E124/D124</f>
        <v>0</v>
      </c>
      <c r="G124" s="86"/>
    </row>
    <row r="125" spans="1:7" ht="15.75">
      <c r="A125" s="95"/>
      <c r="B125" s="232">
        <v>75495</v>
      </c>
      <c r="C125" s="226" t="s">
        <v>62</v>
      </c>
      <c r="D125" s="128">
        <f>D127</f>
        <v>10000</v>
      </c>
      <c r="E125" s="128">
        <f>E127</f>
        <v>1457.5</v>
      </c>
      <c r="F125" s="129">
        <f t="shared" si="1"/>
        <v>0.14575</v>
      </c>
      <c r="G125" s="86"/>
    </row>
    <row r="126" spans="1:7" ht="15.75">
      <c r="A126" s="95"/>
      <c r="B126" s="227"/>
      <c r="C126" s="151" t="s">
        <v>45</v>
      </c>
      <c r="D126" s="134"/>
      <c r="E126" s="134"/>
      <c r="F126" s="45"/>
      <c r="G126" s="86"/>
    </row>
    <row r="127" spans="1:7" ht="31.5">
      <c r="A127" s="96"/>
      <c r="B127" s="234"/>
      <c r="C127" s="228" t="s">
        <v>254</v>
      </c>
      <c r="D127" s="67">
        <v>10000</v>
      </c>
      <c r="E127" s="67">
        <v>1457.5</v>
      </c>
      <c r="F127" s="49">
        <f t="shared" si="1"/>
        <v>0.14575</v>
      </c>
      <c r="G127" s="86"/>
    </row>
    <row r="128" spans="1:7" ht="15.75">
      <c r="A128" s="281">
        <v>757</v>
      </c>
      <c r="B128" s="231"/>
      <c r="C128" s="226" t="s">
        <v>71</v>
      </c>
      <c r="D128" s="85">
        <f>D129+D132</f>
        <v>1225389</v>
      </c>
      <c r="E128" s="85">
        <f>E129+E132</f>
        <v>455273.18</v>
      </c>
      <c r="F128" s="127">
        <f t="shared" si="1"/>
        <v>0.3715335946381108</v>
      </c>
      <c r="G128" s="86"/>
    </row>
    <row r="129" spans="1:7" ht="31.5">
      <c r="A129" s="299"/>
      <c r="B129" s="295">
        <v>75702</v>
      </c>
      <c r="C129" s="226" t="s">
        <v>72</v>
      </c>
      <c r="D129" s="128">
        <f>D131</f>
        <v>762017</v>
      </c>
      <c r="E129" s="128">
        <f>E131</f>
        <v>455273.18</v>
      </c>
      <c r="F129" s="129">
        <f t="shared" si="1"/>
        <v>0.597458035713114</v>
      </c>
      <c r="G129" s="86"/>
    </row>
    <row r="130" spans="1:7" ht="15.75">
      <c r="A130" s="299"/>
      <c r="B130" s="296"/>
      <c r="C130" s="151" t="s">
        <v>45</v>
      </c>
      <c r="D130" s="134"/>
      <c r="E130" s="135"/>
      <c r="F130" s="45"/>
      <c r="G130" s="86"/>
    </row>
    <row r="131" spans="1:7" ht="15.75">
      <c r="A131" s="299"/>
      <c r="B131" s="297"/>
      <c r="C131" s="228" t="s">
        <v>248</v>
      </c>
      <c r="D131" s="67">
        <v>762017</v>
      </c>
      <c r="E131" s="38">
        <v>455273.18</v>
      </c>
      <c r="F131" s="49">
        <f t="shared" si="1"/>
        <v>0.597458035713114</v>
      </c>
      <c r="G131" s="86"/>
    </row>
    <row r="132" spans="1:7" ht="31.5">
      <c r="A132" s="90"/>
      <c r="B132" s="295">
        <v>75704</v>
      </c>
      <c r="C132" s="226" t="s">
        <v>246</v>
      </c>
      <c r="D132" s="128">
        <f>D134</f>
        <v>463372</v>
      </c>
      <c r="E132" s="128">
        <f>E134</f>
        <v>0</v>
      </c>
      <c r="F132" s="129">
        <f>E132/D132</f>
        <v>0</v>
      </c>
      <c r="G132" s="86"/>
    </row>
    <row r="133" spans="1:7" ht="15.75">
      <c r="A133" s="90"/>
      <c r="B133" s="296"/>
      <c r="C133" s="151" t="s">
        <v>45</v>
      </c>
      <c r="D133" s="134"/>
      <c r="E133" s="135"/>
      <c r="F133" s="45"/>
      <c r="G133" s="86"/>
    </row>
    <row r="134" spans="1:7" ht="15.75">
      <c r="A134" s="90"/>
      <c r="B134" s="297"/>
      <c r="C134" s="228" t="s">
        <v>247</v>
      </c>
      <c r="D134" s="67">
        <v>463372</v>
      </c>
      <c r="E134" s="38">
        <v>0</v>
      </c>
      <c r="F134" s="49">
        <f>E134/D134</f>
        <v>0</v>
      </c>
      <c r="G134" s="86"/>
    </row>
    <row r="135" spans="1:7" ht="15.75">
      <c r="A135" s="5">
        <v>758</v>
      </c>
      <c r="B135" s="245"/>
      <c r="C135" s="226" t="s">
        <v>73</v>
      </c>
      <c r="D135" s="85">
        <f>D136</f>
        <v>1698900</v>
      </c>
      <c r="E135" s="85">
        <f>E136</f>
        <v>0</v>
      </c>
      <c r="F135" s="129">
        <f aca="true" t="shared" si="2" ref="F135:F186">E135/D135</f>
        <v>0</v>
      </c>
      <c r="G135" s="86"/>
    </row>
    <row r="136" spans="1:7" ht="15.75">
      <c r="A136" s="90"/>
      <c r="B136" s="227">
        <v>75818</v>
      </c>
      <c r="C136" s="226" t="s">
        <v>74</v>
      </c>
      <c r="D136" s="128">
        <f>SUM(D138:D142)</f>
        <v>1698900</v>
      </c>
      <c r="E136" s="158">
        <v>0</v>
      </c>
      <c r="F136" s="129">
        <f t="shared" si="2"/>
        <v>0</v>
      </c>
      <c r="G136" s="86"/>
    </row>
    <row r="137" spans="1:7" ht="15.75">
      <c r="A137" s="90"/>
      <c r="B137" s="227"/>
      <c r="C137" s="151" t="s">
        <v>45</v>
      </c>
      <c r="D137" s="134"/>
      <c r="E137" s="135"/>
      <c r="F137" s="45"/>
      <c r="G137" s="86"/>
    </row>
    <row r="138" spans="1:7" ht="15.75">
      <c r="A138" s="90"/>
      <c r="B138" s="227"/>
      <c r="C138" s="152" t="s">
        <v>75</v>
      </c>
      <c r="D138" s="65">
        <v>135020</v>
      </c>
      <c r="E138" s="59">
        <v>0</v>
      </c>
      <c r="F138" s="33">
        <f t="shared" si="2"/>
        <v>0</v>
      </c>
      <c r="G138" s="86"/>
    </row>
    <row r="139" spans="1:7" ht="15.75">
      <c r="A139" s="90"/>
      <c r="B139" s="227"/>
      <c r="C139" s="152" t="s">
        <v>76</v>
      </c>
      <c r="D139" s="65">
        <v>1391886</v>
      </c>
      <c r="E139" s="59">
        <v>0</v>
      </c>
      <c r="F139" s="33">
        <f t="shared" si="2"/>
        <v>0</v>
      </c>
      <c r="G139" s="86"/>
    </row>
    <row r="140" spans="1:7" ht="15.75">
      <c r="A140" s="90"/>
      <c r="B140" s="227"/>
      <c r="C140" s="152" t="s">
        <v>209</v>
      </c>
      <c r="D140" s="65">
        <v>133894</v>
      </c>
      <c r="E140" s="59">
        <v>0</v>
      </c>
      <c r="F140" s="33">
        <f t="shared" si="2"/>
        <v>0</v>
      </c>
      <c r="G140" s="86"/>
    </row>
    <row r="141" spans="1:7" ht="31.5">
      <c r="A141" s="90"/>
      <c r="B141" s="227"/>
      <c r="C141" s="152" t="s">
        <v>210</v>
      </c>
      <c r="D141" s="65">
        <v>7000</v>
      </c>
      <c r="E141" s="59">
        <v>0</v>
      </c>
      <c r="F141" s="33">
        <f t="shared" si="2"/>
        <v>0</v>
      </c>
      <c r="G141" s="86"/>
    </row>
    <row r="142" spans="1:7" ht="31.5">
      <c r="A142" s="92"/>
      <c r="B142" s="234"/>
      <c r="C142" s="163" t="s">
        <v>211</v>
      </c>
      <c r="D142" s="65">
        <v>31100</v>
      </c>
      <c r="E142" s="59">
        <v>0</v>
      </c>
      <c r="F142" s="33">
        <v>0</v>
      </c>
      <c r="G142" s="86"/>
    </row>
    <row r="143" spans="1:7" ht="15.75">
      <c r="A143" s="5">
        <v>801</v>
      </c>
      <c r="B143" s="231"/>
      <c r="C143" s="226" t="s">
        <v>77</v>
      </c>
      <c r="D143" s="85">
        <f>D144+D162+D170+D191+D198+D218+D226</f>
        <v>42074568</v>
      </c>
      <c r="E143" s="85">
        <f>E144+E162+E170+E191+E198+E218+E226</f>
        <v>20766100.32</v>
      </c>
      <c r="F143" s="129">
        <f t="shared" si="2"/>
        <v>0.49355468890375775</v>
      </c>
      <c r="G143" s="86"/>
    </row>
    <row r="144" spans="1:7" ht="15.75">
      <c r="A144" s="90"/>
      <c r="B144" s="232">
        <v>80120</v>
      </c>
      <c r="C144" s="226" t="s">
        <v>78</v>
      </c>
      <c r="D144" s="128">
        <f>D146+D150</f>
        <v>14918537</v>
      </c>
      <c r="E144" s="128">
        <f>E146+E150</f>
        <v>6915589.25</v>
      </c>
      <c r="F144" s="129">
        <f t="shared" si="2"/>
        <v>0.46355679849840503</v>
      </c>
      <c r="G144" s="86"/>
    </row>
    <row r="145" spans="1:7" ht="15.75">
      <c r="A145" s="90"/>
      <c r="B145" s="227"/>
      <c r="C145" s="151" t="s">
        <v>45</v>
      </c>
      <c r="D145" s="134"/>
      <c r="E145" s="135"/>
      <c r="F145" s="45"/>
      <c r="G145" s="86"/>
    </row>
    <row r="146" spans="1:7" ht="15.75">
      <c r="A146" s="90"/>
      <c r="B146" s="227"/>
      <c r="C146" s="152" t="s">
        <v>52</v>
      </c>
      <c r="D146" s="65">
        <v>13512217</v>
      </c>
      <c r="E146" s="35">
        <v>6895626.75</v>
      </c>
      <c r="F146" s="33">
        <f t="shared" si="2"/>
        <v>0.5103253411338791</v>
      </c>
      <c r="G146" s="86"/>
    </row>
    <row r="147" spans="1:7" ht="15.75">
      <c r="A147" s="90"/>
      <c r="B147" s="227"/>
      <c r="C147" s="152" t="s">
        <v>244</v>
      </c>
      <c r="D147" s="65">
        <v>10204814</v>
      </c>
      <c r="E147" s="35">
        <v>5170253.14</v>
      </c>
      <c r="F147" s="33">
        <f t="shared" si="2"/>
        <v>0.5066484445478379</v>
      </c>
      <c r="G147" s="86"/>
    </row>
    <row r="148" spans="1:7" ht="15.75">
      <c r="A148" s="90"/>
      <c r="B148" s="227"/>
      <c r="C148" s="152" t="s">
        <v>143</v>
      </c>
      <c r="D148" s="65">
        <v>1305216</v>
      </c>
      <c r="E148" s="35">
        <v>676037</v>
      </c>
      <c r="F148" s="33">
        <f t="shared" si="2"/>
        <v>0.5179502856232225</v>
      </c>
      <c r="G148" s="86"/>
    </row>
    <row r="149" spans="1:8" ht="31.5">
      <c r="A149" s="90"/>
      <c r="B149" s="227"/>
      <c r="C149" s="152" t="s">
        <v>243</v>
      </c>
      <c r="D149" s="65">
        <f>D146-D147-D148</f>
        <v>2002187</v>
      </c>
      <c r="E149" s="65">
        <f>E146-E147-E148</f>
        <v>1049336.6100000003</v>
      </c>
      <c r="F149" s="33">
        <f t="shared" si="2"/>
        <v>0.5240952068912645</v>
      </c>
      <c r="G149" s="86"/>
      <c r="H149" s="1">
        <f>E147+E165+E173+E194+E201+E221+E229</f>
        <v>14930348.589999998</v>
      </c>
    </row>
    <row r="150" spans="1:7" ht="15.75">
      <c r="A150" s="90"/>
      <c r="B150" s="227"/>
      <c r="C150" s="152" t="s">
        <v>56</v>
      </c>
      <c r="D150" s="65">
        <v>1406320</v>
      </c>
      <c r="E150" s="35">
        <v>19962.5</v>
      </c>
      <c r="F150" s="33">
        <f t="shared" si="2"/>
        <v>0.014194848967518062</v>
      </c>
      <c r="G150" s="86"/>
    </row>
    <row r="151" spans="1:7" ht="15.75">
      <c r="A151" s="95"/>
      <c r="B151" s="236"/>
      <c r="C151" s="233" t="s">
        <v>57</v>
      </c>
      <c r="D151" s="140"/>
      <c r="E151" s="140"/>
      <c r="F151" s="49"/>
      <c r="G151" s="86"/>
    </row>
    <row r="152" spans="1:7" ht="15.75">
      <c r="A152" s="95"/>
      <c r="B152" s="236"/>
      <c r="C152" s="151" t="s">
        <v>286</v>
      </c>
      <c r="D152" s="141">
        <v>3296725</v>
      </c>
      <c r="E152" s="31">
        <v>1667971.22</v>
      </c>
      <c r="F152" s="45">
        <f t="shared" si="2"/>
        <v>0.5059479392427333</v>
      </c>
      <c r="G152" s="86"/>
    </row>
    <row r="153" spans="1:7" ht="15.75">
      <c r="A153" s="95"/>
      <c r="B153" s="236"/>
      <c r="C153" s="152" t="s">
        <v>79</v>
      </c>
      <c r="D153" s="65">
        <v>2136659</v>
      </c>
      <c r="E153" s="35">
        <v>1164801.36</v>
      </c>
      <c r="F153" s="33">
        <f t="shared" si="2"/>
        <v>0.5451507985130056</v>
      </c>
      <c r="G153" s="86"/>
    </row>
    <row r="154" spans="1:7" ht="15.75">
      <c r="A154" s="95"/>
      <c r="B154" s="236"/>
      <c r="C154" s="152" t="s">
        <v>80</v>
      </c>
      <c r="D154" s="65">
        <v>2772316</v>
      </c>
      <c r="E154" s="35">
        <v>1459786.24</v>
      </c>
      <c r="F154" s="33">
        <f t="shared" si="2"/>
        <v>0.5265583865619936</v>
      </c>
      <c r="G154" s="94">
        <f>D152+D153+D154+D155+D156+D157+D158+D159</f>
        <v>14918537</v>
      </c>
    </row>
    <row r="155" spans="1:7" ht="15.75">
      <c r="A155" s="95"/>
      <c r="B155" s="236"/>
      <c r="C155" s="163" t="s">
        <v>164</v>
      </c>
      <c r="D155" s="65">
        <v>1527128</v>
      </c>
      <c r="E155" s="35">
        <v>817070.19</v>
      </c>
      <c r="F155" s="33">
        <f t="shared" si="2"/>
        <v>0.5350371350666087</v>
      </c>
      <c r="G155" s="94">
        <f>E152+E153+E154+E155+E156+E157+E158+E159</f>
        <v>6915589.25</v>
      </c>
    </row>
    <row r="156" spans="1:7" ht="15.75">
      <c r="A156" s="95"/>
      <c r="B156" s="236"/>
      <c r="C156" s="152" t="s">
        <v>82</v>
      </c>
      <c r="D156" s="65">
        <v>2349692</v>
      </c>
      <c r="E156" s="35">
        <v>1026220.41</v>
      </c>
      <c r="F156" s="33">
        <f t="shared" si="2"/>
        <v>0.43674677787556837</v>
      </c>
      <c r="G156" s="86"/>
    </row>
    <row r="157" spans="1:7" ht="15.75">
      <c r="A157" s="95"/>
      <c r="B157" s="236"/>
      <c r="C157" s="152" t="s">
        <v>83</v>
      </c>
      <c r="D157" s="65">
        <v>77390</v>
      </c>
      <c r="E157" s="35">
        <v>55538.65</v>
      </c>
      <c r="F157" s="33">
        <f t="shared" si="2"/>
        <v>0.7176463367360124</v>
      </c>
      <c r="G157" s="86"/>
    </row>
    <row r="158" spans="1:7" ht="15.75">
      <c r="A158" s="95"/>
      <c r="B158" s="236"/>
      <c r="C158" s="152" t="s">
        <v>84</v>
      </c>
      <c r="D158" s="65">
        <v>47091</v>
      </c>
      <c r="E158" s="35">
        <v>28201.68</v>
      </c>
      <c r="F158" s="33">
        <f t="shared" si="2"/>
        <v>0.5988762183856788</v>
      </c>
      <c r="G158" s="86"/>
    </row>
    <row r="159" spans="1:7" ht="15.75">
      <c r="A159" s="95"/>
      <c r="B159" s="236"/>
      <c r="C159" s="163" t="s">
        <v>165</v>
      </c>
      <c r="D159" s="65">
        <f>SUM(D160:D161)</f>
        <v>2711536</v>
      </c>
      <c r="E159" s="65">
        <f>SUM(E160:E161)</f>
        <v>695999.5</v>
      </c>
      <c r="F159" s="33">
        <f t="shared" si="2"/>
        <v>0.25668089968195146</v>
      </c>
      <c r="G159" s="86"/>
    </row>
    <row r="160" spans="1:7" ht="15.75">
      <c r="A160" s="95"/>
      <c r="B160" s="236"/>
      <c r="C160" s="152" t="s">
        <v>158</v>
      </c>
      <c r="D160" s="65">
        <f>D148</f>
        <v>1305216</v>
      </c>
      <c r="E160" s="65">
        <f>E148</f>
        <v>676037</v>
      </c>
      <c r="F160" s="33">
        <f t="shared" si="2"/>
        <v>0.5179502856232225</v>
      </c>
      <c r="G160" s="86"/>
    </row>
    <row r="161" spans="1:7" ht="15.75">
      <c r="A161" s="95"/>
      <c r="B161" s="236"/>
      <c r="C161" s="246" t="s">
        <v>159</v>
      </c>
      <c r="D161" s="65">
        <f>D150</f>
        <v>1406320</v>
      </c>
      <c r="E161" s="65">
        <f>E150</f>
        <v>19962.5</v>
      </c>
      <c r="F161" s="33">
        <f t="shared" si="2"/>
        <v>0.014194848967518062</v>
      </c>
      <c r="G161" s="86"/>
    </row>
    <row r="162" spans="1:7" ht="15.75">
      <c r="A162" s="95"/>
      <c r="B162" s="232">
        <v>80123</v>
      </c>
      <c r="C162" s="226" t="s">
        <v>85</v>
      </c>
      <c r="D162" s="128">
        <f>D164</f>
        <v>1112200</v>
      </c>
      <c r="E162" s="128">
        <f>E164</f>
        <v>574118.58</v>
      </c>
      <c r="F162" s="129">
        <f t="shared" si="2"/>
        <v>0.5162008451717317</v>
      </c>
      <c r="G162" s="86"/>
    </row>
    <row r="163" spans="1:7" ht="15.75">
      <c r="A163" s="95"/>
      <c r="B163" s="247"/>
      <c r="C163" s="151" t="s">
        <v>45</v>
      </c>
      <c r="D163" s="134"/>
      <c r="E163" s="135"/>
      <c r="F163" s="45"/>
      <c r="G163" s="86"/>
    </row>
    <row r="164" spans="1:7" ht="15.75">
      <c r="A164" s="95"/>
      <c r="B164" s="247"/>
      <c r="C164" s="152" t="s">
        <v>52</v>
      </c>
      <c r="D164" s="65">
        <v>1112200</v>
      </c>
      <c r="E164" s="35">
        <v>574118.58</v>
      </c>
      <c r="F164" s="33">
        <f t="shared" si="2"/>
        <v>0.5162008451717317</v>
      </c>
      <c r="G164" s="86"/>
    </row>
    <row r="165" spans="1:7" ht="15.75">
      <c r="A165" s="95"/>
      <c r="B165" s="247"/>
      <c r="C165" s="152" t="s">
        <v>244</v>
      </c>
      <c r="D165" s="65">
        <v>990647</v>
      </c>
      <c r="E165" s="35">
        <v>500676.55</v>
      </c>
      <c r="F165" s="33">
        <f t="shared" si="2"/>
        <v>0.5054035897751671</v>
      </c>
      <c r="G165" s="86"/>
    </row>
    <row r="166" spans="1:7" ht="31.5">
      <c r="A166" s="95"/>
      <c r="B166" s="247"/>
      <c r="C166" s="152" t="s">
        <v>298</v>
      </c>
      <c r="D166" s="65">
        <f>D164-D165</f>
        <v>121553</v>
      </c>
      <c r="E166" s="65">
        <f>E164-E165</f>
        <v>73442.02999999997</v>
      </c>
      <c r="F166" s="33">
        <f>E166/D166</f>
        <v>0.6041975928195928</v>
      </c>
      <c r="G166" s="86"/>
    </row>
    <row r="167" spans="1:7" ht="15.75">
      <c r="A167" s="95"/>
      <c r="B167" s="280"/>
      <c r="C167" s="233" t="s">
        <v>57</v>
      </c>
      <c r="D167" s="140"/>
      <c r="E167" s="140"/>
      <c r="F167" s="49"/>
      <c r="G167" s="86"/>
    </row>
    <row r="168" spans="1:7" ht="15.75">
      <c r="A168" s="95"/>
      <c r="B168" s="280"/>
      <c r="C168" s="152" t="s">
        <v>82</v>
      </c>
      <c r="D168" s="65">
        <v>938494</v>
      </c>
      <c r="E168" s="35">
        <v>476974.6</v>
      </c>
      <c r="F168" s="33">
        <f t="shared" si="2"/>
        <v>0.5082340430519534</v>
      </c>
      <c r="G168" s="86"/>
    </row>
    <row r="169" spans="1:7" ht="15.75">
      <c r="A169" s="95"/>
      <c r="B169" s="321"/>
      <c r="C169" s="228" t="s">
        <v>84</v>
      </c>
      <c r="D169" s="67">
        <v>173706</v>
      </c>
      <c r="E169" s="38">
        <v>97143.98</v>
      </c>
      <c r="F169" s="49">
        <f t="shared" si="2"/>
        <v>0.5592436645826857</v>
      </c>
      <c r="G169" s="86"/>
    </row>
    <row r="170" spans="1:7" ht="15.75">
      <c r="A170" s="95"/>
      <c r="B170" s="227">
        <v>80130</v>
      </c>
      <c r="C170" s="229" t="s">
        <v>90</v>
      </c>
      <c r="D170" s="144">
        <f>D172+D176</f>
        <v>23557506</v>
      </c>
      <c r="E170" s="144">
        <f>E172+E176</f>
        <v>12110796.540000001</v>
      </c>
      <c r="F170" s="132">
        <f t="shared" si="2"/>
        <v>0.5140950209245411</v>
      </c>
      <c r="G170" s="86"/>
    </row>
    <row r="171" spans="1:7" ht="15.75">
      <c r="A171" s="95"/>
      <c r="B171" s="227"/>
      <c r="C171" s="151" t="s">
        <v>45</v>
      </c>
      <c r="D171" s="134"/>
      <c r="E171" s="135"/>
      <c r="F171" s="45"/>
      <c r="G171" s="86"/>
    </row>
    <row r="172" spans="1:7" ht="15.75">
      <c r="A172" s="95"/>
      <c r="B172" s="227"/>
      <c r="C172" s="152" t="s">
        <v>52</v>
      </c>
      <c r="D172" s="65">
        <v>22730710</v>
      </c>
      <c r="E172" s="35">
        <v>11710538.24</v>
      </c>
      <c r="F172" s="33">
        <f t="shared" si="2"/>
        <v>0.5151857658647706</v>
      </c>
      <c r="G172" s="86"/>
    </row>
    <row r="173" spans="1:7" ht="15.75">
      <c r="A173" s="95"/>
      <c r="B173" s="227"/>
      <c r="C173" s="152" t="s">
        <v>244</v>
      </c>
      <c r="D173" s="65">
        <v>18048482</v>
      </c>
      <c r="E173" s="35">
        <v>8942773.76</v>
      </c>
      <c r="F173" s="33">
        <f t="shared" si="2"/>
        <v>0.4954861998920463</v>
      </c>
      <c r="G173" s="86"/>
    </row>
    <row r="174" spans="1:7" ht="15.75">
      <c r="A174" s="95"/>
      <c r="B174" s="227"/>
      <c r="C174" s="152" t="s">
        <v>143</v>
      </c>
      <c r="D174" s="65">
        <v>1571779</v>
      </c>
      <c r="E174" s="35">
        <v>512234</v>
      </c>
      <c r="F174" s="33">
        <f t="shared" si="2"/>
        <v>0.3258944164542216</v>
      </c>
      <c r="G174" s="86"/>
    </row>
    <row r="175" spans="1:7" ht="31.5">
      <c r="A175" s="95"/>
      <c r="B175" s="227"/>
      <c r="C175" s="152" t="s">
        <v>243</v>
      </c>
      <c r="D175" s="65">
        <f>D172-D173-D174</f>
        <v>3110449</v>
      </c>
      <c r="E175" s="65">
        <f>E172-E173-E174-1</f>
        <v>2255529.4800000004</v>
      </c>
      <c r="F175" s="33">
        <f t="shared" si="2"/>
        <v>0.725145945167402</v>
      </c>
      <c r="G175" s="86"/>
    </row>
    <row r="176" spans="1:7" ht="15.75">
      <c r="A176" s="95"/>
      <c r="B176" s="227"/>
      <c r="C176" s="152" t="s">
        <v>56</v>
      </c>
      <c r="D176" s="65">
        <v>826796</v>
      </c>
      <c r="E176" s="35">
        <v>400258.3</v>
      </c>
      <c r="F176" s="33">
        <f t="shared" si="2"/>
        <v>0.4841076879907498</v>
      </c>
      <c r="G176" s="86"/>
    </row>
    <row r="177" spans="1:7" ht="15.75">
      <c r="A177" s="95"/>
      <c r="B177" s="227"/>
      <c r="C177" s="233" t="s">
        <v>57</v>
      </c>
      <c r="D177" s="140"/>
      <c r="E177" s="140"/>
      <c r="F177" s="49"/>
      <c r="G177" s="86"/>
    </row>
    <row r="178" spans="1:7" ht="15.75">
      <c r="A178" s="100"/>
      <c r="B178" s="248"/>
      <c r="C178" s="152" t="s">
        <v>91</v>
      </c>
      <c r="D178" s="65">
        <v>702726</v>
      </c>
      <c r="E178" s="35">
        <v>354036.76</v>
      </c>
      <c r="F178" s="33">
        <f t="shared" si="2"/>
        <v>0.5038048400087659</v>
      </c>
      <c r="G178" s="86"/>
    </row>
    <row r="179" spans="1:7" ht="15.75">
      <c r="A179" s="100"/>
      <c r="B179" s="248"/>
      <c r="C179" s="152" t="s">
        <v>88</v>
      </c>
      <c r="D179" s="65">
        <v>2258188</v>
      </c>
      <c r="E179" s="35">
        <v>1130074.41</v>
      </c>
      <c r="F179" s="33">
        <f t="shared" si="2"/>
        <v>0.5004341578291975</v>
      </c>
      <c r="G179" s="86"/>
    </row>
    <row r="180" spans="1:7" ht="15.75">
      <c r="A180" s="100"/>
      <c r="B180" s="248"/>
      <c r="C180" s="163" t="s">
        <v>81</v>
      </c>
      <c r="D180" s="65">
        <v>2562661</v>
      </c>
      <c r="E180" s="35">
        <v>1380076.92</v>
      </c>
      <c r="F180" s="33">
        <f t="shared" si="2"/>
        <v>0.5385327673071078</v>
      </c>
      <c r="G180" s="86"/>
    </row>
    <row r="181" spans="1:7" ht="15.75">
      <c r="A181" s="100"/>
      <c r="B181" s="248"/>
      <c r="C181" s="152" t="s">
        <v>86</v>
      </c>
      <c r="D181" s="65">
        <v>3208178</v>
      </c>
      <c r="E181" s="35">
        <v>1594465.97</v>
      </c>
      <c r="F181" s="33">
        <f t="shared" si="2"/>
        <v>0.4970004688019181</v>
      </c>
      <c r="G181" s="94">
        <f>D178+D179+D180+D181+D182+D183+D184+D185+D186+D187</f>
        <v>23557506</v>
      </c>
    </row>
    <row r="182" spans="1:7" ht="15.75">
      <c r="A182" s="100"/>
      <c r="B182" s="248"/>
      <c r="C182" s="163" t="s">
        <v>87</v>
      </c>
      <c r="D182" s="65">
        <v>5045266</v>
      </c>
      <c r="E182" s="35">
        <v>2637614.92</v>
      </c>
      <c r="F182" s="33">
        <f t="shared" si="2"/>
        <v>0.5227900610195776</v>
      </c>
      <c r="G182" s="94">
        <f>E178+E179+E180+E181+E182+E183+E184+E185+E186+E187</f>
        <v>12110796.24</v>
      </c>
    </row>
    <row r="183" spans="1:7" ht="15.75">
      <c r="A183" s="100"/>
      <c r="B183" s="248"/>
      <c r="C183" s="152" t="s">
        <v>83</v>
      </c>
      <c r="D183" s="65">
        <v>1321985</v>
      </c>
      <c r="E183" s="35">
        <v>726979.99</v>
      </c>
      <c r="F183" s="33">
        <f t="shared" si="2"/>
        <v>0.5499154604628645</v>
      </c>
      <c r="G183" s="86"/>
    </row>
    <row r="184" spans="1:7" ht="15.75">
      <c r="A184" s="100"/>
      <c r="B184" s="248"/>
      <c r="C184" s="152" t="s">
        <v>84</v>
      </c>
      <c r="D184" s="65">
        <v>692142</v>
      </c>
      <c r="E184" s="35">
        <v>346002.18</v>
      </c>
      <c r="F184" s="33">
        <f t="shared" si="2"/>
        <v>0.499900569536309</v>
      </c>
      <c r="G184" s="94"/>
    </row>
    <row r="185" spans="1:7" ht="15.75">
      <c r="A185" s="100"/>
      <c r="B185" s="248"/>
      <c r="C185" s="152" t="s">
        <v>213</v>
      </c>
      <c r="D185" s="65">
        <v>2889907</v>
      </c>
      <c r="E185" s="35">
        <v>1475488.01</v>
      </c>
      <c r="F185" s="33">
        <f t="shared" si="2"/>
        <v>0.510565914404858</v>
      </c>
      <c r="G185" s="86"/>
    </row>
    <row r="186" spans="1:7" ht="15.75">
      <c r="A186" s="100"/>
      <c r="B186" s="248"/>
      <c r="C186" s="163" t="s">
        <v>166</v>
      </c>
      <c r="D186" s="65">
        <v>2546489</v>
      </c>
      <c r="E186" s="35">
        <v>1451576.1</v>
      </c>
      <c r="F186" s="33">
        <f t="shared" si="2"/>
        <v>0.5700303830097048</v>
      </c>
      <c r="G186" s="86"/>
    </row>
    <row r="187" spans="1:7" ht="15.75">
      <c r="A187" s="100"/>
      <c r="B187" s="248"/>
      <c r="C187" s="163" t="s">
        <v>165</v>
      </c>
      <c r="D187" s="65">
        <f>SUM(D188:D190)</f>
        <v>2329964</v>
      </c>
      <c r="E187" s="65">
        <f>SUM(E188:E190)</f>
        <v>1014480.98</v>
      </c>
      <c r="F187" s="33">
        <f aca="true" t="shared" si="3" ref="F187:F250">E187/D187</f>
        <v>0.4354062895392375</v>
      </c>
      <c r="G187" s="86"/>
    </row>
    <row r="188" spans="1:7" ht="15.75">
      <c r="A188" s="100"/>
      <c r="B188" s="248"/>
      <c r="C188" s="246" t="s">
        <v>160</v>
      </c>
      <c r="D188" s="65">
        <f>D174</f>
        <v>1571779</v>
      </c>
      <c r="E188" s="65">
        <f>E174</f>
        <v>512234</v>
      </c>
      <c r="F188" s="33">
        <f t="shared" si="3"/>
        <v>0.3258944164542216</v>
      </c>
      <c r="G188" s="86"/>
    </row>
    <row r="189" spans="1:7" ht="15.75">
      <c r="A189" s="100"/>
      <c r="B189" s="248"/>
      <c r="C189" s="246" t="s">
        <v>287</v>
      </c>
      <c r="D189" s="84">
        <v>141389</v>
      </c>
      <c r="E189" s="53">
        <f>29288.68+72700</f>
        <v>101988.68</v>
      </c>
      <c r="F189" s="33">
        <f t="shared" si="3"/>
        <v>0.7213339085784608</v>
      </c>
      <c r="G189" s="86"/>
    </row>
    <row r="190" spans="1:7" ht="15.75">
      <c r="A190" s="100"/>
      <c r="B190" s="249"/>
      <c r="C190" s="250" t="s">
        <v>161</v>
      </c>
      <c r="D190" s="67">
        <v>616796</v>
      </c>
      <c r="E190" s="38">
        <v>400258.3</v>
      </c>
      <c r="F190" s="49">
        <f t="shared" si="3"/>
        <v>0.6489314133035882</v>
      </c>
      <c r="G190" s="86"/>
    </row>
    <row r="191" spans="1:7" ht="31.5">
      <c r="A191" s="100"/>
      <c r="B191" s="251">
        <v>80140</v>
      </c>
      <c r="C191" s="252" t="s">
        <v>94</v>
      </c>
      <c r="D191" s="142">
        <f>D193</f>
        <v>700897</v>
      </c>
      <c r="E191" s="142">
        <f>E193</f>
        <v>332187.33</v>
      </c>
      <c r="F191" s="138">
        <f t="shared" si="3"/>
        <v>0.47394600062491354</v>
      </c>
      <c r="G191" s="86"/>
    </row>
    <row r="192" spans="1:7" ht="15.75">
      <c r="A192" s="100"/>
      <c r="B192" s="248"/>
      <c r="C192" s="151" t="s">
        <v>45</v>
      </c>
      <c r="D192" s="134"/>
      <c r="E192" s="135"/>
      <c r="F192" s="45"/>
      <c r="G192" s="86"/>
    </row>
    <row r="193" spans="1:7" ht="15.75">
      <c r="A193" s="100"/>
      <c r="B193" s="248"/>
      <c r="C193" s="152" t="s">
        <v>52</v>
      </c>
      <c r="D193" s="65">
        <v>700897</v>
      </c>
      <c r="E193" s="35">
        <v>332187.33</v>
      </c>
      <c r="F193" s="33">
        <f t="shared" si="3"/>
        <v>0.47394600062491354</v>
      </c>
      <c r="G193" s="86"/>
    </row>
    <row r="194" spans="1:7" ht="15.75">
      <c r="A194" s="100"/>
      <c r="B194" s="248"/>
      <c r="C194" s="152" t="s">
        <v>244</v>
      </c>
      <c r="D194" s="65">
        <v>479093</v>
      </c>
      <c r="E194" s="35">
        <v>247030.69</v>
      </c>
      <c r="F194" s="33">
        <f t="shared" si="3"/>
        <v>0.5156215807786797</v>
      </c>
      <c r="G194" s="86"/>
    </row>
    <row r="195" spans="1:7" ht="31.5">
      <c r="A195" s="100"/>
      <c r="B195" s="248"/>
      <c r="C195" s="152" t="s">
        <v>243</v>
      </c>
      <c r="D195" s="65">
        <f>D193-D194</f>
        <v>221804</v>
      </c>
      <c r="E195" s="65">
        <f>E193-E194</f>
        <v>85156.64000000001</v>
      </c>
      <c r="F195" s="33">
        <f t="shared" si="3"/>
        <v>0.3839274314259437</v>
      </c>
      <c r="G195" s="86"/>
    </row>
    <row r="196" spans="1:7" ht="15.75">
      <c r="A196" s="95"/>
      <c r="B196" s="95"/>
      <c r="C196" s="316" t="s">
        <v>121</v>
      </c>
      <c r="D196" s="317"/>
      <c r="E196" s="162"/>
      <c r="F196" s="49"/>
      <c r="G196" s="86"/>
    </row>
    <row r="197" spans="1:7" ht="15.75">
      <c r="A197" s="95"/>
      <c r="B197" s="236"/>
      <c r="C197" s="152" t="s">
        <v>95</v>
      </c>
      <c r="D197" s="65">
        <f>D193</f>
        <v>700897</v>
      </c>
      <c r="E197" s="65">
        <f>E193</f>
        <v>332187.33</v>
      </c>
      <c r="F197" s="45">
        <f t="shared" si="3"/>
        <v>0.47394600062491354</v>
      </c>
      <c r="G197" s="86"/>
    </row>
    <row r="198" spans="1:7" ht="15.75">
      <c r="A198" s="95"/>
      <c r="B198" s="232">
        <v>80146</v>
      </c>
      <c r="C198" s="226" t="s">
        <v>96</v>
      </c>
      <c r="D198" s="128">
        <f>D200</f>
        <v>185516</v>
      </c>
      <c r="E198" s="128">
        <f>E200</f>
        <v>59071.41</v>
      </c>
      <c r="F198" s="129">
        <f t="shared" si="3"/>
        <v>0.3184167942387719</v>
      </c>
      <c r="G198" s="86"/>
    </row>
    <row r="199" spans="1:7" ht="15.75">
      <c r="A199" s="95"/>
      <c r="B199" s="227"/>
      <c r="C199" s="151" t="s">
        <v>45</v>
      </c>
      <c r="D199" s="134"/>
      <c r="E199" s="135"/>
      <c r="F199" s="45"/>
      <c r="G199" s="86"/>
    </row>
    <row r="200" spans="1:7" ht="15.75">
      <c r="A200" s="95"/>
      <c r="B200" s="227"/>
      <c r="C200" s="152" t="s">
        <v>52</v>
      </c>
      <c r="D200" s="65">
        <v>185516</v>
      </c>
      <c r="E200" s="35">
        <v>59071.41</v>
      </c>
      <c r="F200" s="33">
        <f t="shared" si="3"/>
        <v>0.3184167942387719</v>
      </c>
      <c r="G200" s="86"/>
    </row>
    <row r="201" spans="1:7" ht="15.75">
      <c r="A201" s="95"/>
      <c r="B201" s="227"/>
      <c r="C201" s="152" t="s">
        <v>244</v>
      </c>
      <c r="D201" s="65">
        <v>41752</v>
      </c>
      <c r="E201" s="35">
        <v>18176.77</v>
      </c>
      <c r="F201" s="33">
        <f t="shared" si="3"/>
        <v>0.43535088139490324</v>
      </c>
      <c r="G201" s="86"/>
    </row>
    <row r="202" spans="1:7" ht="31.5">
      <c r="A202" s="95"/>
      <c r="B202" s="227"/>
      <c r="C202" s="152" t="s">
        <v>243</v>
      </c>
      <c r="D202" s="65">
        <f>D200-D201</f>
        <v>143764</v>
      </c>
      <c r="E202" s="65">
        <f>E200-E201</f>
        <v>40894.64</v>
      </c>
      <c r="F202" s="33">
        <f t="shared" si="3"/>
        <v>0.28445674856014025</v>
      </c>
      <c r="G202" s="86"/>
    </row>
    <row r="203" spans="1:7" ht="15.75">
      <c r="A203" s="95"/>
      <c r="B203" s="227"/>
      <c r="C203" s="233" t="s">
        <v>57</v>
      </c>
      <c r="D203" s="140"/>
      <c r="E203" s="140"/>
      <c r="F203" s="49"/>
      <c r="G203" s="86"/>
    </row>
    <row r="204" spans="1:7" ht="15.75">
      <c r="A204" s="95"/>
      <c r="B204" s="227"/>
      <c r="C204" s="151" t="s">
        <v>288</v>
      </c>
      <c r="D204" s="141">
        <v>41932</v>
      </c>
      <c r="E204" s="31">
        <v>14621.7</v>
      </c>
      <c r="F204" s="45">
        <f t="shared" si="3"/>
        <v>0.3487002766383669</v>
      </c>
      <c r="G204" s="94">
        <f>SUM(D204:D217)</f>
        <v>185516</v>
      </c>
    </row>
    <row r="205" spans="1:7" ht="15.75">
      <c r="A205" s="95"/>
      <c r="B205" s="227"/>
      <c r="C205" s="152" t="s">
        <v>97</v>
      </c>
      <c r="D205" s="65">
        <v>15539</v>
      </c>
      <c r="E205" s="35">
        <v>6652.77</v>
      </c>
      <c r="F205" s="33">
        <f t="shared" si="3"/>
        <v>0.42813372803912736</v>
      </c>
      <c r="G205" s="94">
        <f>SUM(E204:E217)</f>
        <v>59071.41</v>
      </c>
    </row>
    <row r="206" spans="1:7" ht="15.75">
      <c r="A206" s="95"/>
      <c r="B206" s="227"/>
      <c r="C206" s="152" t="s">
        <v>87</v>
      </c>
      <c r="D206" s="65">
        <v>20224</v>
      </c>
      <c r="E206" s="35">
        <v>7454.86</v>
      </c>
      <c r="F206" s="33">
        <f t="shared" si="3"/>
        <v>0.3686145174050633</v>
      </c>
      <c r="G206" s="86"/>
    </row>
    <row r="207" spans="1:7" ht="15.75">
      <c r="A207" s="95"/>
      <c r="B207" s="227"/>
      <c r="C207" s="163" t="s">
        <v>164</v>
      </c>
      <c r="D207" s="65">
        <v>9109</v>
      </c>
      <c r="E207" s="35">
        <v>2715</v>
      </c>
      <c r="F207" s="33">
        <f t="shared" si="3"/>
        <v>0.2980568668349984</v>
      </c>
      <c r="G207" s="86"/>
    </row>
    <row r="208" spans="1:7" ht="15.75">
      <c r="A208" s="95"/>
      <c r="B208" s="227"/>
      <c r="C208" s="152" t="s">
        <v>79</v>
      </c>
      <c r="D208" s="65">
        <v>6877</v>
      </c>
      <c r="E208" s="35">
        <v>2981.98</v>
      </c>
      <c r="F208" s="33">
        <f t="shared" si="3"/>
        <v>0.43361640250109057</v>
      </c>
      <c r="G208" s="86"/>
    </row>
    <row r="209" spans="1:7" ht="15.75">
      <c r="A209" s="100"/>
      <c r="B209" s="280"/>
      <c r="C209" s="152" t="s">
        <v>86</v>
      </c>
      <c r="D209" s="65">
        <v>18561</v>
      </c>
      <c r="E209" s="35">
        <v>2736</v>
      </c>
      <c r="F209" s="33">
        <f t="shared" si="3"/>
        <v>0.1474058509778568</v>
      </c>
      <c r="G209" s="86"/>
    </row>
    <row r="210" spans="1:7" ht="15.75">
      <c r="A210" s="100"/>
      <c r="B210" s="280"/>
      <c r="C210" s="152" t="s">
        <v>81</v>
      </c>
      <c r="D210" s="65">
        <v>14734</v>
      </c>
      <c r="E210" s="35">
        <v>3350.5</v>
      </c>
      <c r="F210" s="33">
        <f t="shared" si="3"/>
        <v>0.22739921270530744</v>
      </c>
      <c r="G210" s="86"/>
    </row>
    <row r="211" spans="1:7" ht="15.75">
      <c r="A211" s="100"/>
      <c r="B211" s="280"/>
      <c r="C211" s="152" t="s">
        <v>91</v>
      </c>
      <c r="D211" s="65">
        <v>10259</v>
      </c>
      <c r="E211" s="35">
        <v>2430.7</v>
      </c>
      <c r="F211" s="33">
        <f t="shared" si="3"/>
        <v>0.23693342431036163</v>
      </c>
      <c r="G211" s="86"/>
    </row>
    <row r="212" spans="1:7" ht="15.75">
      <c r="A212" s="100"/>
      <c r="B212" s="280"/>
      <c r="C212" s="152" t="s">
        <v>88</v>
      </c>
      <c r="D212" s="65">
        <v>13547</v>
      </c>
      <c r="E212" s="35">
        <v>5220</v>
      </c>
      <c r="F212" s="33">
        <f t="shared" si="3"/>
        <v>0.38532516424300584</v>
      </c>
      <c r="G212" s="86"/>
    </row>
    <row r="213" spans="1:7" ht="15.75">
      <c r="A213" s="100"/>
      <c r="B213" s="280"/>
      <c r="C213" s="152" t="s">
        <v>83</v>
      </c>
      <c r="D213" s="65">
        <v>4343</v>
      </c>
      <c r="E213" s="35">
        <v>0</v>
      </c>
      <c r="F213" s="33">
        <f t="shared" si="3"/>
        <v>0</v>
      </c>
      <c r="G213" s="86"/>
    </row>
    <row r="214" spans="1:7" ht="15.75">
      <c r="A214" s="100"/>
      <c r="B214" s="280"/>
      <c r="C214" s="152" t="s">
        <v>84</v>
      </c>
      <c r="D214" s="65">
        <v>7992</v>
      </c>
      <c r="E214" s="35">
        <v>360</v>
      </c>
      <c r="F214" s="33">
        <f t="shared" si="3"/>
        <v>0.04504504504504504</v>
      </c>
      <c r="G214" s="86"/>
    </row>
    <row r="215" spans="1:7" ht="15.75">
      <c r="A215" s="100"/>
      <c r="B215" s="280"/>
      <c r="C215" s="163" t="s">
        <v>213</v>
      </c>
      <c r="D215" s="65">
        <v>9748</v>
      </c>
      <c r="E215" s="35">
        <v>4800</v>
      </c>
      <c r="F215" s="33">
        <f t="shared" si="3"/>
        <v>0.4924086992203529</v>
      </c>
      <c r="G215" s="86"/>
    </row>
    <row r="216" spans="1:7" ht="15.75">
      <c r="A216" s="100"/>
      <c r="B216" s="280"/>
      <c r="C216" s="163" t="s">
        <v>166</v>
      </c>
      <c r="D216" s="65">
        <v>7783</v>
      </c>
      <c r="E216" s="35">
        <v>3827.9</v>
      </c>
      <c r="F216" s="33">
        <f t="shared" si="3"/>
        <v>0.4918283438262881</v>
      </c>
      <c r="G216" s="86"/>
    </row>
    <row r="217" spans="1:7" ht="15.75">
      <c r="A217" s="100"/>
      <c r="B217" s="280"/>
      <c r="C217" s="211" t="s">
        <v>95</v>
      </c>
      <c r="D217" s="84">
        <v>4868</v>
      </c>
      <c r="E217" s="53">
        <v>1920</v>
      </c>
      <c r="F217" s="54">
        <f t="shared" si="3"/>
        <v>0.3944124897288414</v>
      </c>
      <c r="G217" s="86"/>
    </row>
    <row r="218" spans="1:7" ht="15.75">
      <c r="A218" s="100"/>
      <c r="B218" s="253">
        <v>80148</v>
      </c>
      <c r="C218" s="254" t="s">
        <v>212</v>
      </c>
      <c r="D218" s="167">
        <f>D220</f>
        <v>163907</v>
      </c>
      <c r="E218" s="167">
        <f>E220</f>
        <v>82439.77</v>
      </c>
      <c r="F218" s="185">
        <f t="shared" si="3"/>
        <v>0.5029667433361602</v>
      </c>
      <c r="G218" s="86"/>
    </row>
    <row r="219" spans="1:7" ht="15.75">
      <c r="A219" s="100"/>
      <c r="B219" s="236"/>
      <c r="C219" s="151" t="s">
        <v>45</v>
      </c>
      <c r="D219" s="149"/>
      <c r="E219" s="149"/>
      <c r="F219" s="45"/>
      <c r="G219" s="86"/>
    </row>
    <row r="220" spans="1:7" ht="15.75">
      <c r="A220" s="100"/>
      <c r="B220" s="236"/>
      <c r="C220" s="152" t="s">
        <v>52</v>
      </c>
      <c r="D220" s="148">
        <v>163907</v>
      </c>
      <c r="E220" s="148">
        <v>82439.77</v>
      </c>
      <c r="F220" s="33">
        <f t="shared" si="3"/>
        <v>0.5029667433361602</v>
      </c>
      <c r="G220" s="86"/>
    </row>
    <row r="221" spans="1:7" ht="15.75">
      <c r="A221" s="100"/>
      <c r="B221" s="236"/>
      <c r="C221" s="152" t="s">
        <v>244</v>
      </c>
      <c r="D221" s="148">
        <v>111306</v>
      </c>
      <c r="E221" s="148">
        <v>51184.68</v>
      </c>
      <c r="F221" s="33">
        <f t="shared" si="3"/>
        <v>0.4598555333944262</v>
      </c>
      <c r="G221" s="86"/>
    </row>
    <row r="222" spans="1:7" ht="31.5">
      <c r="A222" s="100"/>
      <c r="B222" s="236"/>
      <c r="C222" s="152" t="s">
        <v>243</v>
      </c>
      <c r="D222" s="148">
        <f>D220-D221</f>
        <v>52601</v>
      </c>
      <c r="E222" s="148">
        <f>E220-E221</f>
        <v>31255.090000000004</v>
      </c>
      <c r="F222" s="33">
        <f t="shared" si="3"/>
        <v>0.594191935514534</v>
      </c>
      <c r="G222" s="86"/>
    </row>
    <row r="223" spans="1:7" ht="15.75">
      <c r="A223" s="100"/>
      <c r="B223" s="236"/>
      <c r="C223" s="233" t="s">
        <v>57</v>
      </c>
      <c r="D223" s="164"/>
      <c r="E223" s="164"/>
      <c r="F223" s="49"/>
      <c r="G223" s="94">
        <f>D224+D225</f>
        <v>163907</v>
      </c>
    </row>
    <row r="224" spans="1:7" ht="15.75">
      <c r="A224" s="100"/>
      <c r="B224" s="236"/>
      <c r="C224" s="165" t="s">
        <v>87</v>
      </c>
      <c r="D224" s="146">
        <v>62308</v>
      </c>
      <c r="E224" s="146">
        <v>32718.75</v>
      </c>
      <c r="F224" s="45">
        <f t="shared" si="3"/>
        <v>0.5251131475893946</v>
      </c>
      <c r="G224" s="94">
        <f>E224+E225</f>
        <v>82439.76999999999</v>
      </c>
    </row>
    <row r="225" spans="1:7" ht="15.75">
      <c r="A225" s="100"/>
      <c r="B225" s="236"/>
      <c r="C225" s="210" t="s">
        <v>81</v>
      </c>
      <c r="D225" s="208">
        <v>101599</v>
      </c>
      <c r="E225" s="208">
        <v>49721.02</v>
      </c>
      <c r="F225" s="54">
        <f t="shared" si="3"/>
        <v>0.4893849348910914</v>
      </c>
      <c r="G225" s="86"/>
    </row>
    <row r="226" spans="1:7" ht="15.75">
      <c r="A226" s="100"/>
      <c r="B226" s="295">
        <v>80195</v>
      </c>
      <c r="C226" s="226" t="s">
        <v>62</v>
      </c>
      <c r="D226" s="128">
        <f>D228</f>
        <v>1436005</v>
      </c>
      <c r="E226" s="128">
        <f>E228</f>
        <v>691897.44</v>
      </c>
      <c r="F226" s="129">
        <f t="shared" si="3"/>
        <v>0.48182105215511084</v>
      </c>
      <c r="G226" s="86"/>
    </row>
    <row r="227" spans="1:7" ht="15.75">
      <c r="A227" s="100"/>
      <c r="B227" s="296"/>
      <c r="C227" s="151" t="s">
        <v>45</v>
      </c>
      <c r="D227" s="134"/>
      <c r="E227" s="135"/>
      <c r="F227" s="45"/>
      <c r="G227" s="86"/>
    </row>
    <row r="228" spans="1:7" ht="15.75">
      <c r="A228" s="100"/>
      <c r="B228" s="296"/>
      <c r="C228" s="152" t="s">
        <v>52</v>
      </c>
      <c r="D228" s="65">
        <v>1436005</v>
      </c>
      <c r="E228" s="35">
        <v>691897.44</v>
      </c>
      <c r="F228" s="33">
        <f t="shared" si="3"/>
        <v>0.48182105215511084</v>
      </c>
      <c r="G228" s="86"/>
    </row>
    <row r="229" spans="1:7" ht="15.75">
      <c r="A229" s="100"/>
      <c r="B229" s="296"/>
      <c r="C229" s="152" t="s">
        <v>244</v>
      </c>
      <c r="D229" s="65">
        <v>336622</v>
      </c>
      <c r="E229" s="35">
        <v>253</v>
      </c>
      <c r="F229" s="33">
        <f t="shared" si="3"/>
        <v>0.0007515848637343964</v>
      </c>
      <c r="G229" s="86"/>
    </row>
    <row r="230" spans="1:7" ht="31.5">
      <c r="A230" s="100"/>
      <c r="B230" s="296"/>
      <c r="C230" s="152" t="s">
        <v>243</v>
      </c>
      <c r="D230" s="148">
        <f>D228-D229-D231</f>
        <v>455594</v>
      </c>
      <c r="E230" s="148">
        <f>E228-E229-E231</f>
        <v>259934.86999999994</v>
      </c>
      <c r="F230" s="33">
        <f t="shared" si="3"/>
        <v>0.5705405909647624</v>
      </c>
      <c r="G230" s="86"/>
    </row>
    <row r="231" spans="1:7" ht="31.5">
      <c r="A231" s="100"/>
      <c r="B231" s="296"/>
      <c r="C231" s="152" t="s">
        <v>265</v>
      </c>
      <c r="D231" s="64">
        <f>D232+D233</f>
        <v>643789</v>
      </c>
      <c r="E231" s="64">
        <f>E232+E233</f>
        <v>431709.57</v>
      </c>
      <c r="F231" s="33">
        <f t="shared" si="3"/>
        <v>0.6705761825691336</v>
      </c>
      <c r="G231" s="86"/>
    </row>
    <row r="232" spans="1:7" ht="15.75">
      <c r="A232" s="100"/>
      <c r="B232" s="296"/>
      <c r="C232" s="152" t="s">
        <v>244</v>
      </c>
      <c r="D232" s="64">
        <v>133860</v>
      </c>
      <c r="E232" s="64">
        <v>61636.52</v>
      </c>
      <c r="F232" s="33">
        <f t="shared" si="3"/>
        <v>0.46045510234573434</v>
      </c>
      <c r="G232" s="86"/>
    </row>
    <row r="233" spans="1:7" ht="15.75">
      <c r="A233" s="100"/>
      <c r="B233" s="296"/>
      <c r="C233" s="228" t="s">
        <v>266</v>
      </c>
      <c r="D233" s="175">
        <v>509929</v>
      </c>
      <c r="E233" s="175">
        <v>370073.05</v>
      </c>
      <c r="F233" s="49">
        <f t="shared" si="3"/>
        <v>0.7257344649941462</v>
      </c>
      <c r="G233" s="86"/>
    </row>
    <row r="234" spans="1:7" ht="15.75">
      <c r="A234" s="100"/>
      <c r="B234" s="296"/>
      <c r="C234" s="233" t="s">
        <v>57</v>
      </c>
      <c r="D234" s="221"/>
      <c r="E234" s="221"/>
      <c r="F234" s="217"/>
      <c r="G234" s="86"/>
    </row>
    <row r="235" spans="1:7" ht="15.75">
      <c r="A235" s="100"/>
      <c r="B235" s="296"/>
      <c r="C235" s="152" t="s">
        <v>288</v>
      </c>
      <c r="D235" s="65">
        <v>57476</v>
      </c>
      <c r="E235" s="35">
        <v>44674.44</v>
      </c>
      <c r="F235" s="33">
        <f t="shared" si="3"/>
        <v>0.7772712088523906</v>
      </c>
      <c r="G235" s="86"/>
    </row>
    <row r="236" spans="1:7" ht="15.75">
      <c r="A236" s="95"/>
      <c r="B236" s="236"/>
      <c r="C236" s="152" t="s">
        <v>79</v>
      </c>
      <c r="D236" s="65">
        <v>5797</v>
      </c>
      <c r="E236" s="35">
        <v>4348</v>
      </c>
      <c r="F236" s="33">
        <f t="shared" si="3"/>
        <v>0.7500431257547007</v>
      </c>
      <c r="G236" s="86"/>
    </row>
    <row r="237" spans="1:7" ht="15.75">
      <c r="A237" s="95"/>
      <c r="B237" s="236"/>
      <c r="C237" s="152" t="s">
        <v>97</v>
      </c>
      <c r="D237" s="65">
        <v>26736</v>
      </c>
      <c r="E237" s="35">
        <v>20052</v>
      </c>
      <c r="F237" s="33">
        <f t="shared" si="3"/>
        <v>0.75</v>
      </c>
      <c r="G237" s="86"/>
    </row>
    <row r="238" spans="1:7" ht="15.75">
      <c r="A238" s="95"/>
      <c r="B238" s="236"/>
      <c r="C238" s="163" t="s">
        <v>164</v>
      </c>
      <c r="D238" s="65">
        <v>6394</v>
      </c>
      <c r="E238" s="35">
        <v>4796</v>
      </c>
      <c r="F238" s="33">
        <f t="shared" si="3"/>
        <v>0.7500781983109165</v>
      </c>
      <c r="G238" s="94">
        <f>SUM(D235:D250)</f>
        <v>1436005</v>
      </c>
    </row>
    <row r="239" spans="1:7" ht="15.75">
      <c r="A239" s="95"/>
      <c r="B239" s="236"/>
      <c r="C239" s="152" t="s">
        <v>86</v>
      </c>
      <c r="D239" s="65">
        <v>27073</v>
      </c>
      <c r="E239" s="35">
        <v>20305</v>
      </c>
      <c r="F239" s="33">
        <f t="shared" si="3"/>
        <v>0.7500092342924685</v>
      </c>
      <c r="G239" s="94">
        <f>SUM(E235:E250)</f>
        <v>691897.02</v>
      </c>
    </row>
    <row r="240" spans="1:7" ht="15.75">
      <c r="A240" s="95"/>
      <c r="B240" s="236"/>
      <c r="C240" s="152" t="s">
        <v>87</v>
      </c>
      <c r="D240" s="65">
        <v>71089</v>
      </c>
      <c r="E240" s="35">
        <v>60094</v>
      </c>
      <c r="F240" s="33">
        <f t="shared" si="3"/>
        <v>0.8453347212648933</v>
      </c>
      <c r="G240" s="86"/>
    </row>
    <row r="241" spans="1:7" ht="15.75">
      <c r="A241" s="95"/>
      <c r="B241" s="236"/>
      <c r="C241" s="163" t="s">
        <v>81</v>
      </c>
      <c r="D241" s="65">
        <v>258609</v>
      </c>
      <c r="E241" s="35">
        <v>183400.91</v>
      </c>
      <c r="F241" s="33">
        <f t="shared" si="3"/>
        <v>0.7091822403705981</v>
      </c>
      <c r="G241" s="86"/>
    </row>
    <row r="242" spans="1:7" ht="15.75">
      <c r="A242" s="95"/>
      <c r="B242" s="236"/>
      <c r="C242" s="152" t="s">
        <v>88</v>
      </c>
      <c r="D242" s="65">
        <v>198451</v>
      </c>
      <c r="E242" s="35">
        <v>128681.64</v>
      </c>
      <c r="F242" s="33">
        <f t="shared" si="3"/>
        <v>0.6484302926163134</v>
      </c>
      <c r="G242" s="86"/>
    </row>
    <row r="243" spans="1:7" ht="15.75">
      <c r="A243" s="95"/>
      <c r="B243" s="236"/>
      <c r="C243" s="163" t="s">
        <v>83</v>
      </c>
      <c r="D243" s="65">
        <v>23886</v>
      </c>
      <c r="E243" s="35">
        <v>17915</v>
      </c>
      <c r="F243" s="33">
        <f t="shared" si="3"/>
        <v>0.7500209327639622</v>
      </c>
      <c r="G243" s="86"/>
    </row>
    <row r="244" spans="1:7" ht="15.75">
      <c r="A244" s="95"/>
      <c r="B244" s="236"/>
      <c r="C244" s="152" t="s">
        <v>213</v>
      </c>
      <c r="D244" s="65">
        <v>65202</v>
      </c>
      <c r="E244" s="35">
        <v>48902</v>
      </c>
      <c r="F244" s="33">
        <f t="shared" si="3"/>
        <v>0.7500076684764271</v>
      </c>
      <c r="G244" s="86"/>
    </row>
    <row r="245" spans="1:7" ht="15.75">
      <c r="A245" s="95"/>
      <c r="B245" s="236"/>
      <c r="C245" s="163" t="s">
        <v>166</v>
      </c>
      <c r="D245" s="65">
        <v>14735</v>
      </c>
      <c r="E245" s="35">
        <v>11051</v>
      </c>
      <c r="F245" s="33">
        <f t="shared" si="3"/>
        <v>0.749983033593485</v>
      </c>
      <c r="G245" s="86"/>
    </row>
    <row r="246" spans="1:7" ht="15.75">
      <c r="A246" s="95"/>
      <c r="B246" s="236"/>
      <c r="C246" s="152" t="s">
        <v>98</v>
      </c>
      <c r="D246" s="65">
        <v>200401</v>
      </c>
      <c r="E246" s="35">
        <v>41651</v>
      </c>
      <c r="F246" s="33">
        <f t="shared" si="3"/>
        <v>0.2078382842400986</v>
      </c>
      <c r="G246" s="86"/>
    </row>
    <row r="247" spans="1:7" ht="15.75">
      <c r="A247" s="95"/>
      <c r="B247" s="236"/>
      <c r="C247" s="152" t="s">
        <v>84</v>
      </c>
      <c r="D247" s="65">
        <v>2877</v>
      </c>
      <c r="E247" s="35">
        <v>2158</v>
      </c>
      <c r="F247" s="33">
        <f t="shared" si="3"/>
        <v>0.7500868960722975</v>
      </c>
      <c r="G247" s="86"/>
    </row>
    <row r="248" spans="1:7" ht="15.75">
      <c r="A248" s="95"/>
      <c r="B248" s="236"/>
      <c r="C248" s="255" t="s">
        <v>95</v>
      </c>
      <c r="D248" s="84">
        <v>52531</v>
      </c>
      <c r="E248" s="53">
        <v>51718.13</v>
      </c>
      <c r="F248" s="54">
        <f t="shared" si="3"/>
        <v>0.9845258989929755</v>
      </c>
      <c r="G248" s="86"/>
    </row>
    <row r="249" spans="1:7" ht="15.75">
      <c r="A249" s="95"/>
      <c r="B249" s="236"/>
      <c r="C249" s="238" t="s">
        <v>228</v>
      </c>
      <c r="D249" s="84">
        <v>27516</v>
      </c>
      <c r="E249" s="53">
        <v>27454.9</v>
      </c>
      <c r="F249" s="54">
        <f t="shared" si="3"/>
        <v>0.9977794737607211</v>
      </c>
      <c r="G249" s="86"/>
    </row>
    <row r="250" spans="1:8" ht="15.75">
      <c r="A250" s="96"/>
      <c r="B250" s="244"/>
      <c r="C250" s="228" t="s">
        <v>59</v>
      </c>
      <c r="D250" s="67">
        <v>397232</v>
      </c>
      <c r="E250" s="38">
        <v>24695</v>
      </c>
      <c r="F250" s="49">
        <f t="shared" si="3"/>
        <v>0.06216770048737262</v>
      </c>
      <c r="G250" s="86"/>
      <c r="H250" s="1">
        <f>E149+E166+E175+E195+E202+E222+E230</f>
        <v>3795549.3600000013</v>
      </c>
    </row>
    <row r="251" spans="1:7" ht="15.75">
      <c r="A251" s="299">
        <v>851</v>
      </c>
      <c r="B251" s="235"/>
      <c r="C251" s="229" t="s">
        <v>99</v>
      </c>
      <c r="D251" s="142">
        <f>D252+D261+D272+D257</f>
        <v>15620712</v>
      </c>
      <c r="E251" s="142">
        <f>E252+E261+E272+E257</f>
        <v>2401964.75</v>
      </c>
      <c r="F251" s="132">
        <f aca="true" t="shared" si="4" ref="F251:F297">E251/D251</f>
        <v>0.1537679428440906</v>
      </c>
      <c r="G251" s="86"/>
    </row>
    <row r="252" spans="1:7" ht="15.75">
      <c r="A252" s="299"/>
      <c r="B252" s="295">
        <v>85111</v>
      </c>
      <c r="C252" s="226" t="s">
        <v>100</v>
      </c>
      <c r="D252" s="128">
        <f>D256+D254</f>
        <v>12102413</v>
      </c>
      <c r="E252" s="128">
        <f>E256+E254</f>
        <v>701498.48</v>
      </c>
      <c r="F252" s="129">
        <f t="shared" si="4"/>
        <v>0.057963521819987464</v>
      </c>
      <c r="G252" s="86"/>
    </row>
    <row r="253" spans="1:7" ht="15.75">
      <c r="A253" s="299"/>
      <c r="B253" s="296"/>
      <c r="C253" s="151" t="s">
        <v>45</v>
      </c>
      <c r="D253" s="166"/>
      <c r="E253" s="150"/>
      <c r="F253" s="45"/>
      <c r="G253" s="86"/>
    </row>
    <row r="254" spans="1:7" ht="15.75">
      <c r="A254" s="299"/>
      <c r="B254" s="296"/>
      <c r="C254" s="238" t="s">
        <v>52</v>
      </c>
      <c r="D254" s="203">
        <v>70000</v>
      </c>
      <c r="E254" s="147">
        <v>0</v>
      </c>
      <c r="F254" s="18">
        <f>E254/D254</f>
        <v>0</v>
      </c>
      <c r="G254" s="86"/>
    </row>
    <row r="255" spans="1:7" ht="15.75">
      <c r="A255" s="299"/>
      <c r="B255" s="296"/>
      <c r="C255" s="152" t="s">
        <v>241</v>
      </c>
      <c r="D255" s="204">
        <v>70000</v>
      </c>
      <c r="E255" s="64">
        <v>0</v>
      </c>
      <c r="F255" s="33">
        <f>E255/D255</f>
        <v>0</v>
      </c>
      <c r="G255" s="86"/>
    </row>
    <row r="256" spans="1:7" ht="15.75">
      <c r="A256" s="299"/>
      <c r="B256" s="297"/>
      <c r="C256" s="228" t="s">
        <v>56</v>
      </c>
      <c r="D256" s="67">
        <v>12032413</v>
      </c>
      <c r="E256" s="38">
        <v>701498.48</v>
      </c>
      <c r="F256" s="49">
        <f t="shared" si="4"/>
        <v>0.05830073153240335</v>
      </c>
      <c r="G256" s="86"/>
    </row>
    <row r="257" spans="1:7" ht="15.75">
      <c r="A257" s="299"/>
      <c r="B257" s="295" t="s">
        <v>289</v>
      </c>
      <c r="C257" s="226" t="s">
        <v>100</v>
      </c>
      <c r="D257" s="128">
        <f>D259</f>
        <v>30000</v>
      </c>
      <c r="E257" s="128">
        <f>E259</f>
        <v>0</v>
      </c>
      <c r="F257" s="129">
        <f>E257/D257</f>
        <v>0</v>
      </c>
      <c r="G257" s="86"/>
    </row>
    <row r="258" spans="1:7" ht="15.75">
      <c r="A258" s="299"/>
      <c r="B258" s="296"/>
      <c r="C258" s="151" t="s">
        <v>45</v>
      </c>
      <c r="D258" s="166"/>
      <c r="E258" s="150"/>
      <c r="F258" s="45"/>
      <c r="G258" s="86"/>
    </row>
    <row r="259" spans="1:7" ht="15.75">
      <c r="A259" s="299"/>
      <c r="B259" s="296"/>
      <c r="C259" s="238" t="s">
        <v>52</v>
      </c>
      <c r="D259" s="203">
        <f>D260</f>
        <v>30000</v>
      </c>
      <c r="E259" s="147">
        <v>0</v>
      </c>
      <c r="F259" s="18">
        <f>E259/D259</f>
        <v>0</v>
      </c>
      <c r="G259" s="86"/>
    </row>
    <row r="260" spans="1:7" ht="15.75">
      <c r="A260" s="299"/>
      <c r="B260" s="296"/>
      <c r="C260" s="152" t="s">
        <v>241</v>
      </c>
      <c r="D260" s="204">
        <v>30000</v>
      </c>
      <c r="E260" s="64">
        <v>0</v>
      </c>
      <c r="F260" s="33">
        <f>E260/D260</f>
        <v>0</v>
      </c>
      <c r="G260" s="86"/>
    </row>
    <row r="261" spans="1:7" ht="31.5">
      <c r="A261" s="95"/>
      <c r="B261" s="232">
        <v>85156</v>
      </c>
      <c r="C261" s="226" t="s">
        <v>31</v>
      </c>
      <c r="D261" s="128">
        <f>D263</f>
        <v>3449299</v>
      </c>
      <c r="E261" s="128">
        <f>E263</f>
        <v>1687591.71</v>
      </c>
      <c r="F261" s="129">
        <f t="shared" si="4"/>
        <v>0.48925642862506263</v>
      </c>
      <c r="G261" s="86"/>
    </row>
    <row r="262" spans="1:7" ht="15.75">
      <c r="A262" s="95"/>
      <c r="B262" s="227"/>
      <c r="C262" s="151" t="s">
        <v>45</v>
      </c>
      <c r="D262" s="134"/>
      <c r="E262" s="135"/>
      <c r="F262" s="45"/>
      <c r="G262" s="86"/>
    </row>
    <row r="263" spans="1:7" ht="31.5">
      <c r="A263" s="95"/>
      <c r="B263" s="227"/>
      <c r="C263" s="152" t="s">
        <v>260</v>
      </c>
      <c r="D263" s="65">
        <v>3449299</v>
      </c>
      <c r="E263" s="65">
        <v>1687591.71</v>
      </c>
      <c r="F263" s="33">
        <f t="shared" si="4"/>
        <v>0.48925642862506263</v>
      </c>
      <c r="G263" s="86"/>
    </row>
    <row r="264" spans="1:7" ht="15.75">
      <c r="A264" s="95"/>
      <c r="B264" s="227"/>
      <c r="C264" s="233" t="s">
        <v>57</v>
      </c>
      <c r="D264" s="140"/>
      <c r="E264" s="140"/>
      <c r="F264" s="49"/>
      <c r="G264" s="86"/>
    </row>
    <row r="265" spans="1:7" ht="15.75">
      <c r="A265" s="95"/>
      <c r="B265" s="227"/>
      <c r="C265" s="151" t="s">
        <v>101</v>
      </c>
      <c r="D265" s="141">
        <v>3398496</v>
      </c>
      <c r="E265" s="141">
        <v>1664706.51</v>
      </c>
      <c r="F265" s="45">
        <f t="shared" si="4"/>
        <v>0.4898362422671676</v>
      </c>
      <c r="G265" s="86"/>
    </row>
    <row r="266" spans="1:7" ht="15.75">
      <c r="A266" s="95"/>
      <c r="B266" s="227"/>
      <c r="C266" s="152" t="s">
        <v>102</v>
      </c>
      <c r="D266" s="65">
        <v>25239</v>
      </c>
      <c r="E266" s="65">
        <v>11512.8</v>
      </c>
      <c r="F266" s="33">
        <f t="shared" si="4"/>
        <v>0.4561511945798169</v>
      </c>
      <c r="G266" s="86"/>
    </row>
    <row r="267" spans="1:7" ht="15.75">
      <c r="A267" s="95"/>
      <c r="B267" s="227"/>
      <c r="C267" s="152" t="s">
        <v>103</v>
      </c>
      <c r="D267" s="65">
        <v>1685</v>
      </c>
      <c r="E267" s="65">
        <v>702</v>
      </c>
      <c r="F267" s="33">
        <f t="shared" si="4"/>
        <v>0.4166172106824926</v>
      </c>
      <c r="G267" s="94">
        <f>D265+D266+D267+D268+D269+D270+D271</f>
        <v>3449299</v>
      </c>
    </row>
    <row r="268" spans="1:7" ht="15.75">
      <c r="A268" s="95"/>
      <c r="B268" s="227"/>
      <c r="C268" s="152" t="s">
        <v>104</v>
      </c>
      <c r="D268" s="65">
        <v>5240</v>
      </c>
      <c r="E268" s="65">
        <v>936</v>
      </c>
      <c r="F268" s="33">
        <f t="shared" si="4"/>
        <v>0.17862595419847327</v>
      </c>
      <c r="G268" s="94">
        <f>SUM(E265:E271)</f>
        <v>1687591.71</v>
      </c>
    </row>
    <row r="269" spans="1:7" ht="15.75">
      <c r="A269" s="95"/>
      <c r="B269" s="227"/>
      <c r="C269" s="163" t="s">
        <v>174</v>
      </c>
      <c r="D269" s="65">
        <v>14668</v>
      </c>
      <c r="E269" s="65">
        <v>6973.2</v>
      </c>
      <c r="F269" s="33">
        <f t="shared" si="4"/>
        <v>0.47540223616034905</v>
      </c>
      <c r="G269" s="86"/>
    </row>
    <row r="270" spans="1:7" ht="15.75">
      <c r="A270" s="95"/>
      <c r="B270" s="227"/>
      <c r="C270" s="152" t="s">
        <v>105</v>
      </c>
      <c r="D270" s="65">
        <v>3175</v>
      </c>
      <c r="E270" s="65">
        <v>2246.4</v>
      </c>
      <c r="F270" s="33">
        <f t="shared" si="4"/>
        <v>0.7075275590551181</v>
      </c>
      <c r="G270" s="86"/>
    </row>
    <row r="271" spans="1:7" ht="15.75">
      <c r="A271" s="95"/>
      <c r="B271" s="234"/>
      <c r="C271" s="228" t="s">
        <v>106</v>
      </c>
      <c r="D271" s="67">
        <v>796</v>
      </c>
      <c r="E271" s="67">
        <v>514.8</v>
      </c>
      <c r="F271" s="49">
        <f t="shared" si="4"/>
        <v>0.6467336683417085</v>
      </c>
      <c r="G271" s="86"/>
    </row>
    <row r="272" spans="1:7" ht="15.75">
      <c r="A272" s="95"/>
      <c r="B272" s="227">
        <v>85195</v>
      </c>
      <c r="C272" s="229" t="s">
        <v>62</v>
      </c>
      <c r="D272" s="144">
        <f>D274</f>
        <v>39000</v>
      </c>
      <c r="E272" s="144">
        <f>E274</f>
        <v>12874.56</v>
      </c>
      <c r="F272" s="132">
        <f t="shared" si="4"/>
        <v>0.3301169230769231</v>
      </c>
      <c r="G272" s="86"/>
    </row>
    <row r="273" spans="1:7" ht="15.75">
      <c r="A273" s="95"/>
      <c r="B273" s="227"/>
      <c r="C273" s="151" t="s">
        <v>45</v>
      </c>
      <c r="D273" s="134"/>
      <c r="E273" s="135"/>
      <c r="F273" s="45"/>
      <c r="G273" s="86"/>
    </row>
    <row r="274" spans="1:7" ht="15.75">
      <c r="A274" s="95"/>
      <c r="B274" s="227"/>
      <c r="C274" s="152" t="s">
        <v>52</v>
      </c>
      <c r="D274" s="65">
        <v>39000</v>
      </c>
      <c r="E274" s="35">
        <v>12874.56</v>
      </c>
      <c r="F274" s="33">
        <f t="shared" si="4"/>
        <v>0.3301169230769231</v>
      </c>
      <c r="G274" s="86"/>
    </row>
    <row r="275" spans="1:7" ht="15.75">
      <c r="A275" s="95"/>
      <c r="B275" s="227"/>
      <c r="C275" s="163" t="s">
        <v>244</v>
      </c>
      <c r="D275" s="65">
        <v>10500</v>
      </c>
      <c r="E275" s="35">
        <v>3999.65</v>
      </c>
      <c r="F275" s="33">
        <f t="shared" si="4"/>
        <v>0.3809190476190476</v>
      </c>
      <c r="G275" s="86"/>
    </row>
    <row r="276" spans="1:7" ht="15.75">
      <c r="A276" s="95"/>
      <c r="B276" s="227"/>
      <c r="C276" s="152" t="s">
        <v>143</v>
      </c>
      <c r="D276" s="65">
        <v>10000</v>
      </c>
      <c r="E276" s="35">
        <v>4500</v>
      </c>
      <c r="F276" s="33">
        <f t="shared" si="4"/>
        <v>0.45</v>
      </c>
      <c r="G276" s="86"/>
    </row>
    <row r="277" spans="1:7" ht="31.5">
      <c r="A277" s="95"/>
      <c r="B277" s="227"/>
      <c r="C277" s="152" t="s">
        <v>243</v>
      </c>
      <c r="D277" s="65">
        <f>D274-D275-D276</f>
        <v>18500</v>
      </c>
      <c r="E277" s="65">
        <f>E274-E275-E276</f>
        <v>4374.91</v>
      </c>
      <c r="F277" s="33">
        <f t="shared" si="4"/>
        <v>0.23648162162162162</v>
      </c>
      <c r="G277" s="86"/>
    </row>
    <row r="278" spans="1:7" ht="15.75">
      <c r="A278" s="5">
        <v>852</v>
      </c>
      <c r="B278" s="231"/>
      <c r="C278" s="226" t="s">
        <v>107</v>
      </c>
      <c r="D278" s="85">
        <f>D279+D291+D305+D308+D318+D324+D327+D333+D314</f>
        <v>26385061</v>
      </c>
      <c r="E278" s="85">
        <f>E279+E291+E305+E308+E318+E324+E327+E333+E314</f>
        <v>13085228.2</v>
      </c>
      <c r="F278" s="129">
        <f t="shared" si="4"/>
        <v>0.49593321766434423</v>
      </c>
      <c r="G278" s="86"/>
    </row>
    <row r="279" spans="1:7" ht="15.75">
      <c r="A279" s="90"/>
      <c r="B279" s="232">
        <v>85201</v>
      </c>
      <c r="C279" s="226" t="s">
        <v>33</v>
      </c>
      <c r="D279" s="128">
        <f>D281</f>
        <v>3875098</v>
      </c>
      <c r="E279" s="128">
        <f>E281</f>
        <v>1968092.62</v>
      </c>
      <c r="F279" s="129">
        <f t="shared" si="4"/>
        <v>0.5078820251771697</v>
      </c>
      <c r="G279" s="86"/>
    </row>
    <row r="280" spans="1:7" ht="15.75">
      <c r="A280" s="91"/>
      <c r="B280" s="247"/>
      <c r="C280" s="151" t="s">
        <v>45</v>
      </c>
      <c r="D280" s="134"/>
      <c r="E280" s="135"/>
      <c r="F280" s="45"/>
      <c r="G280" s="86"/>
    </row>
    <row r="281" spans="1:7" ht="15.75">
      <c r="A281" s="91"/>
      <c r="B281" s="247"/>
      <c r="C281" s="152" t="s">
        <v>52</v>
      </c>
      <c r="D281" s="65">
        <v>3875098</v>
      </c>
      <c r="E281" s="35">
        <v>1968092.62</v>
      </c>
      <c r="F281" s="33">
        <f t="shared" si="4"/>
        <v>0.5078820251771697</v>
      </c>
      <c r="G281" s="86"/>
    </row>
    <row r="282" spans="1:7" ht="15.75">
      <c r="A282" s="91"/>
      <c r="B282" s="247"/>
      <c r="C282" s="152" t="s">
        <v>244</v>
      </c>
      <c r="D282" s="65">
        <v>2146337</v>
      </c>
      <c r="E282" s="35">
        <v>1102822.46</v>
      </c>
      <c r="F282" s="33">
        <f t="shared" si="4"/>
        <v>0.5138160782766173</v>
      </c>
      <c r="G282" s="86"/>
    </row>
    <row r="283" spans="1:7" ht="15.75">
      <c r="A283" s="91"/>
      <c r="B283" s="247"/>
      <c r="C283" s="152" t="s">
        <v>143</v>
      </c>
      <c r="D283" s="65">
        <v>669512</v>
      </c>
      <c r="E283" s="35">
        <v>295111.88</v>
      </c>
      <c r="F283" s="33">
        <f t="shared" si="4"/>
        <v>0.4407865430343295</v>
      </c>
      <c r="G283" s="86"/>
    </row>
    <row r="284" spans="1:7" ht="31.5">
      <c r="A284" s="91"/>
      <c r="B284" s="247"/>
      <c r="C284" s="152" t="s">
        <v>243</v>
      </c>
      <c r="D284" s="65">
        <f>D281-D282-D283</f>
        <v>1059249</v>
      </c>
      <c r="E284" s="65">
        <f>E281-E282-E283</f>
        <v>570158.2800000001</v>
      </c>
      <c r="F284" s="33">
        <f t="shared" si="4"/>
        <v>0.5382665265674078</v>
      </c>
      <c r="G284" s="86"/>
    </row>
    <row r="285" spans="1:7" ht="15.75">
      <c r="A285" s="91"/>
      <c r="B285" s="247"/>
      <c r="C285" s="233" t="s">
        <v>57</v>
      </c>
      <c r="D285" s="140"/>
      <c r="E285" s="140"/>
      <c r="F285" s="49"/>
      <c r="G285" s="86"/>
    </row>
    <row r="286" spans="1:7" ht="15.75">
      <c r="A286" s="91"/>
      <c r="B286" s="247"/>
      <c r="C286" s="151" t="s">
        <v>108</v>
      </c>
      <c r="D286" s="141">
        <v>1359761</v>
      </c>
      <c r="E286" s="31">
        <v>726067.7</v>
      </c>
      <c r="F286" s="45">
        <f t="shared" si="4"/>
        <v>0.5339671456969276</v>
      </c>
      <c r="G286" s="86"/>
    </row>
    <row r="287" spans="1:7" ht="15.75">
      <c r="A287" s="91"/>
      <c r="B287" s="247"/>
      <c r="C287" s="163" t="s">
        <v>174</v>
      </c>
      <c r="D287" s="65">
        <v>1459204</v>
      </c>
      <c r="E287" s="35">
        <v>750200.05</v>
      </c>
      <c r="F287" s="33">
        <f t="shared" si="4"/>
        <v>0.5141159495176822</v>
      </c>
      <c r="G287" s="94">
        <f>E286+E287+E288+E289+E290</f>
        <v>1968092.74</v>
      </c>
    </row>
    <row r="288" spans="1:7" ht="15.75">
      <c r="A288" s="91"/>
      <c r="B288" s="247"/>
      <c r="C288" s="163" t="s">
        <v>105</v>
      </c>
      <c r="D288" s="65">
        <v>153418</v>
      </c>
      <c r="E288" s="35">
        <v>79185.08</v>
      </c>
      <c r="F288" s="33">
        <f t="shared" si="4"/>
        <v>0.5161394360505286</v>
      </c>
      <c r="G288" s="86"/>
    </row>
    <row r="289" spans="1:7" ht="15.75">
      <c r="A289" s="91"/>
      <c r="B289" s="247"/>
      <c r="C289" s="152" t="s">
        <v>109</v>
      </c>
      <c r="D289" s="65">
        <v>233203</v>
      </c>
      <c r="E289" s="35">
        <v>117527.91</v>
      </c>
      <c r="F289" s="33">
        <f t="shared" si="4"/>
        <v>0.5039725475229736</v>
      </c>
      <c r="G289" s="86"/>
    </row>
    <row r="290" spans="1:7" ht="15.75">
      <c r="A290" s="95"/>
      <c r="B290" s="244"/>
      <c r="C290" s="256" t="s">
        <v>89</v>
      </c>
      <c r="D290" s="67">
        <v>669512</v>
      </c>
      <c r="E290" s="67">
        <v>295112</v>
      </c>
      <c r="F290" s="49">
        <f t="shared" si="4"/>
        <v>0.4407867222693544</v>
      </c>
      <c r="G290" s="86"/>
    </row>
    <row r="291" spans="1:7" ht="15.75">
      <c r="A291" s="95"/>
      <c r="B291" s="257">
        <v>85202</v>
      </c>
      <c r="C291" s="229" t="s">
        <v>34</v>
      </c>
      <c r="D291" s="144">
        <f>D293+D297</f>
        <v>16432717</v>
      </c>
      <c r="E291" s="144">
        <f>E293+E297</f>
        <v>8471504.04</v>
      </c>
      <c r="F291" s="132">
        <f t="shared" si="4"/>
        <v>0.515526680098002</v>
      </c>
      <c r="G291" s="86"/>
    </row>
    <row r="292" spans="1:7" ht="15.75">
      <c r="A292" s="95"/>
      <c r="B292" s="236"/>
      <c r="C292" s="151" t="s">
        <v>45</v>
      </c>
      <c r="D292" s="134"/>
      <c r="E292" s="135"/>
      <c r="F292" s="45"/>
      <c r="G292" s="86"/>
    </row>
    <row r="293" spans="1:7" ht="15.75">
      <c r="A293" s="95"/>
      <c r="B293" s="236"/>
      <c r="C293" s="152" t="s">
        <v>52</v>
      </c>
      <c r="D293" s="65">
        <v>16412717</v>
      </c>
      <c r="E293" s="35">
        <v>8456004.04</v>
      </c>
      <c r="F293" s="33">
        <f t="shared" si="4"/>
        <v>0.5152104943989468</v>
      </c>
      <c r="G293" s="86"/>
    </row>
    <row r="294" spans="1:7" ht="15.75">
      <c r="A294" s="95"/>
      <c r="B294" s="236"/>
      <c r="C294" s="152" t="s">
        <v>244</v>
      </c>
      <c r="D294" s="65">
        <v>8705592</v>
      </c>
      <c r="E294" s="35">
        <v>4521077.81</v>
      </c>
      <c r="F294" s="33">
        <f t="shared" si="4"/>
        <v>0.519330312056894</v>
      </c>
      <c r="G294" s="86"/>
    </row>
    <row r="295" spans="1:7" ht="15.75">
      <c r="A295" s="95"/>
      <c r="B295" s="236"/>
      <c r="C295" s="152" t="s">
        <v>55</v>
      </c>
      <c r="D295" s="65">
        <v>4114605</v>
      </c>
      <c r="E295" s="35">
        <v>1954044</v>
      </c>
      <c r="F295" s="33">
        <f t="shared" si="4"/>
        <v>0.4749043954401455</v>
      </c>
      <c r="G295" s="86"/>
    </row>
    <row r="296" spans="1:7" ht="15.75">
      <c r="A296" s="95"/>
      <c r="B296" s="236"/>
      <c r="C296" s="152" t="s">
        <v>53</v>
      </c>
      <c r="D296" s="65">
        <f>D293-D294-D295</f>
        <v>3592520</v>
      </c>
      <c r="E296" s="65">
        <f>E293-E294-E295</f>
        <v>1980882.2299999995</v>
      </c>
      <c r="F296" s="33">
        <f t="shared" si="4"/>
        <v>0.5513907312972508</v>
      </c>
      <c r="G296" s="86"/>
    </row>
    <row r="297" spans="1:7" ht="15.75">
      <c r="A297" s="95"/>
      <c r="B297" s="236"/>
      <c r="C297" s="152" t="s">
        <v>56</v>
      </c>
      <c r="D297" s="65">
        <v>20000</v>
      </c>
      <c r="E297" s="35">
        <v>15500</v>
      </c>
      <c r="F297" s="33">
        <f t="shared" si="4"/>
        <v>0.775</v>
      </c>
      <c r="G297" s="86"/>
    </row>
    <row r="298" spans="1:7" ht="15.75">
      <c r="A298" s="95"/>
      <c r="B298" s="236"/>
      <c r="C298" s="233" t="s">
        <v>57</v>
      </c>
      <c r="D298" s="140"/>
      <c r="E298" s="140"/>
      <c r="F298" s="49"/>
      <c r="G298" s="86"/>
    </row>
    <row r="299" spans="1:7" ht="15.75">
      <c r="A299" s="95"/>
      <c r="B299" s="236"/>
      <c r="C299" s="151" t="s">
        <v>110</v>
      </c>
      <c r="D299" s="141">
        <v>1961483</v>
      </c>
      <c r="E299" s="31">
        <v>1009360.1</v>
      </c>
      <c r="F299" s="45">
        <f aca="true" t="shared" si="5" ref="F299:F381">E299/D299</f>
        <v>0.5145902870430179</v>
      </c>
      <c r="G299" s="94">
        <f>D299+D300+D301+D302+D303</f>
        <v>16432717</v>
      </c>
    </row>
    <row r="300" spans="1:7" ht="15.75">
      <c r="A300" s="95"/>
      <c r="B300" s="236"/>
      <c r="C300" s="152" t="s">
        <v>111</v>
      </c>
      <c r="D300" s="65">
        <v>1211014</v>
      </c>
      <c r="E300" s="35">
        <v>616455.51</v>
      </c>
      <c r="F300" s="33">
        <f t="shared" si="5"/>
        <v>0.5090407790496229</v>
      </c>
      <c r="G300" s="94">
        <f>SUM(E299:E303)</f>
        <v>8471504.04</v>
      </c>
    </row>
    <row r="301" spans="1:7" ht="15.75">
      <c r="A301" s="95"/>
      <c r="B301" s="236"/>
      <c r="C301" s="152" t="s">
        <v>112</v>
      </c>
      <c r="D301" s="65">
        <v>4671662</v>
      </c>
      <c r="E301" s="35">
        <v>2545743.53</v>
      </c>
      <c r="F301" s="33">
        <f t="shared" si="5"/>
        <v>0.5449331586917032</v>
      </c>
      <c r="G301" s="86"/>
    </row>
    <row r="302" spans="1:7" ht="15.75">
      <c r="A302" s="95"/>
      <c r="B302" s="236"/>
      <c r="C302" s="152" t="s">
        <v>106</v>
      </c>
      <c r="D302" s="65">
        <v>4473953</v>
      </c>
      <c r="E302" s="35">
        <v>2345900.9</v>
      </c>
      <c r="F302" s="33">
        <f t="shared" si="5"/>
        <v>0.5243463442731741</v>
      </c>
      <c r="G302" s="86"/>
    </row>
    <row r="303" spans="1:7" ht="15.75">
      <c r="A303" s="95"/>
      <c r="B303" s="236"/>
      <c r="C303" s="163" t="s">
        <v>165</v>
      </c>
      <c r="D303" s="65">
        <f>SUM(D304:D304)</f>
        <v>4114605</v>
      </c>
      <c r="E303" s="65">
        <f>SUM(E304:E304)</f>
        <v>1954044</v>
      </c>
      <c r="F303" s="33">
        <f t="shared" si="5"/>
        <v>0.4749043954401455</v>
      </c>
      <c r="G303" s="86"/>
    </row>
    <row r="304" spans="1:7" ht="15.75">
      <c r="A304" s="95"/>
      <c r="B304" s="236"/>
      <c r="C304" s="258" t="s">
        <v>160</v>
      </c>
      <c r="D304" s="84">
        <f>D295</f>
        <v>4114605</v>
      </c>
      <c r="E304" s="84">
        <f>E295</f>
        <v>1954044</v>
      </c>
      <c r="F304" s="54">
        <f t="shared" si="5"/>
        <v>0.4749043954401455</v>
      </c>
      <c r="G304" s="86"/>
    </row>
    <row r="305" spans="1:7" ht="15.75">
      <c r="A305" s="95"/>
      <c r="B305" s="253">
        <v>85203</v>
      </c>
      <c r="C305" s="254" t="s">
        <v>173</v>
      </c>
      <c r="D305" s="167">
        <f>D307</f>
        <v>327600</v>
      </c>
      <c r="E305" s="167">
        <f>E307</f>
        <v>167400</v>
      </c>
      <c r="F305" s="129">
        <f t="shared" si="5"/>
        <v>0.510989010989011</v>
      </c>
      <c r="G305" s="86"/>
    </row>
    <row r="306" spans="1:7" ht="15.75">
      <c r="A306" s="95"/>
      <c r="B306" s="236"/>
      <c r="C306" s="238" t="s">
        <v>45</v>
      </c>
      <c r="D306" s="146"/>
      <c r="E306" s="146"/>
      <c r="F306" s="132"/>
      <c r="G306" s="86"/>
    </row>
    <row r="307" spans="1:7" ht="15.75">
      <c r="A307" s="95"/>
      <c r="B307" s="244"/>
      <c r="C307" s="228" t="s">
        <v>171</v>
      </c>
      <c r="D307" s="161">
        <v>327600</v>
      </c>
      <c r="E307" s="161">
        <v>167400</v>
      </c>
      <c r="F307" s="173">
        <f t="shared" si="5"/>
        <v>0.510989010989011</v>
      </c>
      <c r="G307" s="86"/>
    </row>
    <row r="308" spans="1:7" ht="15.75">
      <c r="A308" s="95"/>
      <c r="B308" s="296">
        <v>85204</v>
      </c>
      <c r="C308" s="229" t="s">
        <v>113</v>
      </c>
      <c r="D308" s="144">
        <f>D310</f>
        <v>4131711</v>
      </c>
      <c r="E308" s="144">
        <f>E310</f>
        <v>1845028.17</v>
      </c>
      <c r="F308" s="132">
        <f t="shared" si="5"/>
        <v>0.44655305513865806</v>
      </c>
      <c r="G308" s="86"/>
    </row>
    <row r="309" spans="1:7" ht="15.75">
      <c r="A309" s="95"/>
      <c r="B309" s="296"/>
      <c r="C309" s="151" t="s">
        <v>45</v>
      </c>
      <c r="D309" s="134"/>
      <c r="E309" s="135"/>
      <c r="F309" s="45"/>
      <c r="G309" s="86"/>
    </row>
    <row r="310" spans="1:7" ht="15.75">
      <c r="A310" s="95"/>
      <c r="B310" s="296"/>
      <c r="C310" s="152" t="s">
        <v>46</v>
      </c>
      <c r="D310" s="65">
        <v>4131711</v>
      </c>
      <c r="E310" s="35">
        <v>1845028.17</v>
      </c>
      <c r="F310" s="33">
        <f t="shared" si="5"/>
        <v>0.44655305513865806</v>
      </c>
      <c r="G310" s="86"/>
    </row>
    <row r="311" spans="1:7" ht="15.75">
      <c r="A311" s="95"/>
      <c r="B311" s="296"/>
      <c r="C311" s="152" t="s">
        <v>259</v>
      </c>
      <c r="D311" s="65">
        <v>162000</v>
      </c>
      <c r="E311" s="35">
        <v>74709.36</v>
      </c>
      <c r="F311" s="33">
        <f t="shared" si="5"/>
        <v>0.4611688888888889</v>
      </c>
      <c r="G311" s="86"/>
    </row>
    <row r="312" spans="1:7" ht="15.75">
      <c r="A312" s="95"/>
      <c r="B312" s="296"/>
      <c r="C312" s="152" t="s">
        <v>143</v>
      </c>
      <c r="D312" s="65">
        <v>255000</v>
      </c>
      <c r="E312" s="35">
        <v>122490.62</v>
      </c>
      <c r="F312" s="33">
        <f t="shared" si="5"/>
        <v>0.4803553725490196</v>
      </c>
      <c r="G312" s="86"/>
    </row>
    <row r="313" spans="1:7" ht="31.5">
      <c r="A313" s="95"/>
      <c r="B313" s="297"/>
      <c r="C313" s="152" t="s">
        <v>243</v>
      </c>
      <c r="D313" s="67">
        <f>D310-D311-D312</f>
        <v>3714711</v>
      </c>
      <c r="E313" s="67">
        <f>E310-E311-E312</f>
        <v>1647828.19</v>
      </c>
      <c r="F313" s="49">
        <f t="shared" si="5"/>
        <v>0.44359525949663375</v>
      </c>
      <c r="G313" s="86"/>
    </row>
    <row r="314" spans="1:7" ht="15.75">
      <c r="A314" s="95"/>
      <c r="B314" s="295">
        <v>85205</v>
      </c>
      <c r="C314" s="226" t="s">
        <v>242</v>
      </c>
      <c r="D314" s="128">
        <f>D316</f>
        <v>30000</v>
      </c>
      <c r="E314" s="128">
        <f>E316</f>
        <v>0</v>
      </c>
      <c r="F314" s="129">
        <f>E314/D314</f>
        <v>0</v>
      </c>
      <c r="G314" s="86"/>
    </row>
    <row r="315" spans="1:7" ht="15.75">
      <c r="A315" s="95"/>
      <c r="B315" s="296"/>
      <c r="C315" s="151" t="s">
        <v>45</v>
      </c>
      <c r="D315" s="134"/>
      <c r="E315" s="135"/>
      <c r="F315" s="45"/>
      <c r="G315" s="86"/>
    </row>
    <row r="316" spans="1:7" ht="15.75">
      <c r="A316" s="95"/>
      <c r="B316" s="296"/>
      <c r="C316" s="152" t="s">
        <v>290</v>
      </c>
      <c r="D316" s="65">
        <f>D317</f>
        <v>30000</v>
      </c>
      <c r="E316" s="65">
        <f>E317</f>
        <v>0</v>
      </c>
      <c r="F316" s="33">
        <f>E316/D316</f>
        <v>0</v>
      </c>
      <c r="G316" s="86"/>
    </row>
    <row r="317" spans="1:7" ht="15.75">
      <c r="A317" s="95"/>
      <c r="B317" s="297"/>
      <c r="C317" s="228" t="s">
        <v>143</v>
      </c>
      <c r="D317" s="67">
        <v>30000</v>
      </c>
      <c r="E317" s="38">
        <v>0</v>
      </c>
      <c r="F317" s="49">
        <f>E317/D317</f>
        <v>0</v>
      </c>
      <c r="G317" s="86"/>
    </row>
    <row r="318" spans="1:7" ht="15.75">
      <c r="A318" s="95"/>
      <c r="B318" s="227">
        <v>85218</v>
      </c>
      <c r="C318" s="229" t="s">
        <v>114</v>
      </c>
      <c r="D318" s="144">
        <f>D320+D323</f>
        <v>763024</v>
      </c>
      <c r="E318" s="144">
        <f>E320+E323</f>
        <v>421264.29</v>
      </c>
      <c r="F318" s="132">
        <f t="shared" si="5"/>
        <v>0.5520983481515653</v>
      </c>
      <c r="G318" s="86"/>
    </row>
    <row r="319" spans="1:7" ht="15.75">
      <c r="A319" s="95"/>
      <c r="B319" s="227"/>
      <c r="C319" s="151" t="s">
        <v>45</v>
      </c>
      <c r="D319" s="134"/>
      <c r="E319" s="135"/>
      <c r="F319" s="45"/>
      <c r="G319" s="86"/>
    </row>
    <row r="320" spans="1:7" ht="15.75">
      <c r="A320" s="95"/>
      <c r="B320" s="227"/>
      <c r="C320" s="152" t="s">
        <v>52</v>
      </c>
      <c r="D320" s="65">
        <v>739886</v>
      </c>
      <c r="E320" s="35">
        <v>398126.38</v>
      </c>
      <c r="F320" s="33">
        <f t="shared" si="5"/>
        <v>0.5380915168012369</v>
      </c>
      <c r="G320" s="86"/>
    </row>
    <row r="321" spans="1:7" ht="15.75">
      <c r="A321" s="95"/>
      <c r="B321" s="227"/>
      <c r="C321" s="152" t="s">
        <v>244</v>
      </c>
      <c r="D321" s="65">
        <v>610170</v>
      </c>
      <c r="E321" s="35">
        <v>322957.91</v>
      </c>
      <c r="F321" s="33">
        <f t="shared" si="5"/>
        <v>0.52929168920137</v>
      </c>
      <c r="G321" s="86"/>
    </row>
    <row r="322" spans="1:7" ht="31.5">
      <c r="A322" s="95"/>
      <c r="B322" s="227"/>
      <c r="C322" s="152" t="s">
        <v>243</v>
      </c>
      <c r="D322" s="65">
        <f>D320-D321</f>
        <v>129716</v>
      </c>
      <c r="E322" s="65">
        <f>E320-E321</f>
        <v>75168.47000000003</v>
      </c>
      <c r="F322" s="33">
        <f t="shared" si="5"/>
        <v>0.5794849517407261</v>
      </c>
      <c r="G322" s="86"/>
    </row>
    <row r="323" spans="1:7" ht="15.75">
      <c r="A323" s="95"/>
      <c r="B323" s="234"/>
      <c r="C323" s="228" t="s">
        <v>56</v>
      </c>
      <c r="D323" s="67">
        <v>23138</v>
      </c>
      <c r="E323" s="67">
        <v>23137.91</v>
      </c>
      <c r="F323" s="49">
        <f t="shared" si="5"/>
        <v>0.9999961102947532</v>
      </c>
      <c r="G323" s="86"/>
    </row>
    <row r="324" spans="1:7" ht="15.75">
      <c r="A324" s="95"/>
      <c r="B324" s="227">
        <v>85226</v>
      </c>
      <c r="C324" s="229" t="s">
        <v>155</v>
      </c>
      <c r="D324" s="144">
        <f>D326</f>
        <v>46000</v>
      </c>
      <c r="E324" s="144">
        <f>E326</f>
        <v>0</v>
      </c>
      <c r="F324" s="132">
        <f t="shared" si="5"/>
        <v>0</v>
      </c>
      <c r="G324" s="86"/>
    </row>
    <row r="325" spans="1:7" ht="15.75">
      <c r="A325" s="95"/>
      <c r="B325" s="227"/>
      <c r="C325" s="151" t="s">
        <v>45</v>
      </c>
      <c r="D325" s="141"/>
      <c r="E325" s="50"/>
      <c r="F325" s="45"/>
      <c r="G325" s="86"/>
    </row>
    <row r="326" spans="1:7" ht="15.75">
      <c r="A326" s="95"/>
      <c r="B326" s="234"/>
      <c r="C326" s="228" t="s">
        <v>261</v>
      </c>
      <c r="D326" s="67">
        <v>46000</v>
      </c>
      <c r="E326" s="67">
        <v>0</v>
      </c>
      <c r="F326" s="49">
        <f t="shared" si="5"/>
        <v>0</v>
      </c>
      <c r="G326" s="86"/>
    </row>
    <row r="327" spans="1:7" ht="15.75">
      <c r="A327" s="95"/>
      <c r="B327" s="227">
        <v>85233</v>
      </c>
      <c r="C327" s="229" t="s">
        <v>118</v>
      </c>
      <c r="D327" s="144">
        <f>D329</f>
        <v>5500</v>
      </c>
      <c r="E327" s="144">
        <f>E329</f>
        <v>1260</v>
      </c>
      <c r="F327" s="132">
        <f t="shared" si="5"/>
        <v>0.2290909090909091</v>
      </c>
      <c r="G327" s="86"/>
    </row>
    <row r="328" spans="1:7" ht="15.75">
      <c r="A328" s="95"/>
      <c r="B328" s="227"/>
      <c r="C328" s="151" t="s">
        <v>45</v>
      </c>
      <c r="D328" s="141"/>
      <c r="E328" s="50"/>
      <c r="F328" s="45"/>
      <c r="G328" s="86"/>
    </row>
    <row r="329" spans="1:7" ht="31.5">
      <c r="A329" s="95"/>
      <c r="B329" s="227"/>
      <c r="C329" s="152" t="s">
        <v>262</v>
      </c>
      <c r="D329" s="65">
        <v>5500</v>
      </c>
      <c r="E329" s="65">
        <v>1260</v>
      </c>
      <c r="F329" s="33">
        <f t="shared" si="5"/>
        <v>0.2290909090909091</v>
      </c>
      <c r="G329" s="86"/>
    </row>
    <row r="330" spans="1:7" ht="15.75">
      <c r="A330" s="95"/>
      <c r="B330" s="227"/>
      <c r="C330" s="233" t="s">
        <v>57</v>
      </c>
      <c r="D330" s="67"/>
      <c r="E330" s="67"/>
      <c r="F330" s="49"/>
      <c r="G330" s="86"/>
    </row>
    <row r="331" spans="1:7" ht="15.75">
      <c r="A331" s="95"/>
      <c r="B331" s="227"/>
      <c r="C331" s="152" t="s">
        <v>104</v>
      </c>
      <c r="D331" s="82">
        <v>2000</v>
      </c>
      <c r="E331" s="82">
        <v>0</v>
      </c>
      <c r="F331" s="32">
        <f t="shared" si="5"/>
        <v>0</v>
      </c>
      <c r="G331" s="86"/>
    </row>
    <row r="332" spans="1:7" ht="15.75">
      <c r="A332" s="95"/>
      <c r="B332" s="234"/>
      <c r="C332" s="256" t="s">
        <v>174</v>
      </c>
      <c r="D332" s="182">
        <v>3500</v>
      </c>
      <c r="E332" s="182">
        <v>1260</v>
      </c>
      <c r="F332" s="49">
        <f t="shared" si="5"/>
        <v>0.36</v>
      </c>
      <c r="G332" s="86"/>
    </row>
    <row r="333" spans="1:7" ht="15.75">
      <c r="A333" s="100"/>
      <c r="B333" s="227">
        <v>85295</v>
      </c>
      <c r="C333" s="229" t="s">
        <v>62</v>
      </c>
      <c r="D333" s="144">
        <f>D335+D342</f>
        <v>773411</v>
      </c>
      <c r="E333" s="144">
        <f>E335+E342</f>
        <v>210679.08000000002</v>
      </c>
      <c r="F333" s="132">
        <f t="shared" si="5"/>
        <v>0.27240248716400467</v>
      </c>
      <c r="G333" s="86"/>
    </row>
    <row r="334" spans="1:7" ht="15.75">
      <c r="A334" s="100"/>
      <c r="B334" s="247"/>
      <c r="C334" s="151" t="s">
        <v>45</v>
      </c>
      <c r="D334" s="134"/>
      <c r="E334" s="135"/>
      <c r="F334" s="45"/>
      <c r="G334" s="86"/>
    </row>
    <row r="335" spans="1:7" ht="15.75">
      <c r="A335" s="100"/>
      <c r="B335" s="247"/>
      <c r="C335" s="152" t="s">
        <v>52</v>
      </c>
      <c r="D335" s="65">
        <v>766911</v>
      </c>
      <c r="E335" s="35">
        <v>205701.48</v>
      </c>
      <c r="F335" s="33">
        <f t="shared" si="5"/>
        <v>0.2682207974588968</v>
      </c>
      <c r="G335" s="86"/>
    </row>
    <row r="336" spans="1:7" ht="15.75">
      <c r="A336" s="100"/>
      <c r="B336" s="247"/>
      <c r="C336" s="152" t="s">
        <v>250</v>
      </c>
      <c r="D336" s="65">
        <v>71390</v>
      </c>
      <c r="E336" s="35">
        <v>0</v>
      </c>
      <c r="F336" s="33">
        <f>E336/D336</f>
        <v>0</v>
      </c>
      <c r="G336" s="86"/>
    </row>
    <row r="337" spans="1:7" ht="15.75">
      <c r="A337" s="100"/>
      <c r="B337" s="247"/>
      <c r="C337" s="152" t="s">
        <v>143</v>
      </c>
      <c r="D337" s="65">
        <v>44300</v>
      </c>
      <c r="E337" s="35">
        <v>41700</v>
      </c>
      <c r="F337" s="33">
        <f t="shared" si="5"/>
        <v>0.9413092550790068</v>
      </c>
      <c r="G337" s="86"/>
    </row>
    <row r="338" spans="1:7" ht="31.5">
      <c r="A338" s="100"/>
      <c r="B338" s="247"/>
      <c r="C338" s="152" t="s">
        <v>243</v>
      </c>
      <c r="D338" s="84">
        <v>52067</v>
      </c>
      <c r="E338" s="84">
        <f>E335-E337-E339</f>
        <v>2334.600000000006</v>
      </c>
      <c r="F338" s="33">
        <f t="shared" si="5"/>
        <v>0.04483838131638093</v>
      </c>
      <c r="G338" s="86"/>
    </row>
    <row r="339" spans="1:7" ht="31.5">
      <c r="A339" s="100"/>
      <c r="B339" s="247"/>
      <c r="C339" s="238" t="s">
        <v>265</v>
      </c>
      <c r="D339" s="84">
        <f>D340+D341</f>
        <v>599154</v>
      </c>
      <c r="E339" s="84">
        <f>E340+E341</f>
        <v>161666.88</v>
      </c>
      <c r="F339" s="33">
        <f t="shared" si="5"/>
        <v>0.2698252536075867</v>
      </c>
      <c r="G339" s="86"/>
    </row>
    <row r="340" spans="1:7" ht="15.75">
      <c r="A340" s="100"/>
      <c r="B340" s="247"/>
      <c r="C340" s="238" t="s">
        <v>244</v>
      </c>
      <c r="D340" s="84">
        <v>205167</v>
      </c>
      <c r="E340" s="53">
        <v>105778.85</v>
      </c>
      <c r="F340" s="33">
        <f t="shared" si="5"/>
        <v>0.5155743857442961</v>
      </c>
      <c r="G340" s="86"/>
    </row>
    <row r="341" spans="1:7" ht="15.75">
      <c r="A341" s="100"/>
      <c r="B341" s="247"/>
      <c r="C341" s="240" t="s">
        <v>266</v>
      </c>
      <c r="D341" s="67">
        <v>393987</v>
      </c>
      <c r="E341" s="38">
        <v>55888.03</v>
      </c>
      <c r="F341" s="49">
        <f t="shared" si="5"/>
        <v>0.14185247228969483</v>
      </c>
      <c r="G341" s="86"/>
    </row>
    <row r="342" spans="1:7" ht="15.75">
      <c r="A342" s="100"/>
      <c r="B342" s="247"/>
      <c r="C342" s="259" t="s">
        <v>56</v>
      </c>
      <c r="D342" s="131">
        <v>6500</v>
      </c>
      <c r="E342" s="17">
        <v>4977.6</v>
      </c>
      <c r="F342" s="18">
        <f>E342/D342</f>
        <v>0.7657846153846154</v>
      </c>
      <c r="G342" s="86"/>
    </row>
    <row r="343" spans="1:7" ht="15.75">
      <c r="A343" s="100"/>
      <c r="B343" s="247"/>
      <c r="C343" s="233" t="s">
        <v>57</v>
      </c>
      <c r="D343" s="202"/>
      <c r="E343" s="140"/>
      <c r="F343" s="49"/>
      <c r="G343" s="86"/>
    </row>
    <row r="344" spans="1:7" ht="15.75">
      <c r="A344" s="100"/>
      <c r="B344" s="247"/>
      <c r="C344" s="151" t="s">
        <v>102</v>
      </c>
      <c r="D344" s="141">
        <v>721654</v>
      </c>
      <c r="E344" s="31">
        <v>166644.48</v>
      </c>
      <c r="F344" s="45">
        <f t="shared" si="5"/>
        <v>0.2309201916708007</v>
      </c>
      <c r="G344" s="86"/>
    </row>
    <row r="345" spans="1:7" ht="15.75">
      <c r="A345" s="100"/>
      <c r="B345" s="247"/>
      <c r="C345" s="152" t="s">
        <v>104</v>
      </c>
      <c r="D345" s="65">
        <v>4344</v>
      </c>
      <c r="E345" s="35">
        <v>0</v>
      </c>
      <c r="F345" s="33">
        <f t="shared" si="5"/>
        <v>0</v>
      </c>
      <c r="G345" s="94">
        <f>E344+E346+E347</f>
        <v>210679.48</v>
      </c>
    </row>
    <row r="346" spans="1:7" ht="15.75">
      <c r="A346" s="100"/>
      <c r="B346" s="247"/>
      <c r="C346" s="163" t="s">
        <v>174</v>
      </c>
      <c r="D346" s="65">
        <v>3113</v>
      </c>
      <c r="E346" s="35">
        <v>2335</v>
      </c>
      <c r="F346" s="33">
        <f t="shared" si="5"/>
        <v>0.7500803083841953</v>
      </c>
      <c r="G346" s="86"/>
    </row>
    <row r="347" spans="1:7" ht="15.75">
      <c r="A347" s="100"/>
      <c r="B347" s="247"/>
      <c r="C347" s="163" t="s">
        <v>165</v>
      </c>
      <c r="D347" s="65">
        <f>SUM(D348:D348)</f>
        <v>44300</v>
      </c>
      <c r="E347" s="65">
        <f>SUM(E348:E348)</f>
        <v>41700</v>
      </c>
      <c r="F347" s="33">
        <f t="shared" si="5"/>
        <v>0.9413092550790068</v>
      </c>
      <c r="G347" s="86"/>
    </row>
    <row r="348" spans="1:7" ht="15.75">
      <c r="A348" s="100"/>
      <c r="B348" s="247"/>
      <c r="C348" s="246" t="s">
        <v>160</v>
      </c>
      <c r="D348" s="84">
        <v>44300</v>
      </c>
      <c r="E348" s="84">
        <v>41700</v>
      </c>
      <c r="F348" s="33">
        <f t="shared" si="5"/>
        <v>0.9413092550790068</v>
      </c>
      <c r="G348" s="86"/>
    </row>
    <row r="349" spans="1:7" ht="15.75">
      <c r="A349" s="5">
        <v>853</v>
      </c>
      <c r="B349" s="231"/>
      <c r="C349" s="226" t="s">
        <v>115</v>
      </c>
      <c r="D349" s="85">
        <f>D350+D353+D358+D364</f>
        <v>3191576</v>
      </c>
      <c r="E349" s="85">
        <f>E350+E353+E358+E364</f>
        <v>1520781.48</v>
      </c>
      <c r="F349" s="129">
        <f t="shared" si="5"/>
        <v>0.476498595051473</v>
      </c>
      <c r="G349" s="86"/>
    </row>
    <row r="350" spans="1:7" ht="31.5">
      <c r="A350" s="90"/>
      <c r="B350" s="253">
        <v>85311</v>
      </c>
      <c r="C350" s="260" t="s">
        <v>156</v>
      </c>
      <c r="D350" s="169">
        <f>D352</f>
        <v>115080</v>
      </c>
      <c r="E350" s="169">
        <f>E352</f>
        <v>78118.51</v>
      </c>
      <c r="F350" s="170">
        <f t="shared" si="5"/>
        <v>0.6788191692735488</v>
      </c>
      <c r="G350" s="86"/>
    </row>
    <row r="351" spans="1:7" ht="15.75">
      <c r="A351" s="90"/>
      <c r="B351" s="261"/>
      <c r="C351" s="152" t="s">
        <v>45</v>
      </c>
      <c r="D351" s="171"/>
      <c r="E351" s="172"/>
      <c r="F351" s="133"/>
      <c r="G351" s="86"/>
    </row>
    <row r="352" spans="1:7" ht="15.75">
      <c r="A352" s="90"/>
      <c r="B352" s="261"/>
      <c r="C352" s="152" t="s">
        <v>252</v>
      </c>
      <c r="D352" s="65">
        <v>115080</v>
      </c>
      <c r="E352" s="65">
        <v>78118.51</v>
      </c>
      <c r="F352" s="33">
        <f t="shared" si="5"/>
        <v>0.6788191692735488</v>
      </c>
      <c r="G352" s="86"/>
    </row>
    <row r="353" spans="1:7" ht="15.75">
      <c r="A353" s="90"/>
      <c r="B353" s="232">
        <v>85321</v>
      </c>
      <c r="C353" s="226" t="s">
        <v>116</v>
      </c>
      <c r="D353" s="128">
        <f>D355</f>
        <v>138000</v>
      </c>
      <c r="E353" s="128">
        <f>E355</f>
        <v>88901.05</v>
      </c>
      <c r="F353" s="129">
        <f t="shared" si="5"/>
        <v>0.6442105072463769</v>
      </c>
      <c r="G353" s="86"/>
    </row>
    <row r="354" spans="1:7" ht="15.75">
      <c r="A354" s="90"/>
      <c r="B354" s="227"/>
      <c r="C354" s="151" t="s">
        <v>45</v>
      </c>
      <c r="D354" s="134"/>
      <c r="E354" s="135"/>
      <c r="F354" s="45"/>
      <c r="G354" s="86"/>
    </row>
    <row r="355" spans="1:7" ht="15.75">
      <c r="A355" s="90"/>
      <c r="B355" s="227"/>
      <c r="C355" s="152" t="s">
        <v>52</v>
      </c>
      <c r="D355" s="65">
        <v>138000</v>
      </c>
      <c r="E355" s="35">
        <v>88901.05</v>
      </c>
      <c r="F355" s="33">
        <f t="shared" si="5"/>
        <v>0.6442105072463769</v>
      </c>
      <c r="G355" s="86"/>
    </row>
    <row r="356" spans="1:7" ht="15.75">
      <c r="A356" s="90"/>
      <c r="B356" s="227"/>
      <c r="C356" s="152" t="s">
        <v>244</v>
      </c>
      <c r="D356" s="65">
        <v>118000</v>
      </c>
      <c r="E356" s="35">
        <v>72885.82</v>
      </c>
      <c r="F356" s="33">
        <f t="shared" si="5"/>
        <v>0.6176764406779661</v>
      </c>
      <c r="G356" s="86"/>
    </row>
    <row r="357" spans="1:7" ht="31.5">
      <c r="A357" s="90"/>
      <c r="B357" s="227"/>
      <c r="C357" s="152" t="s">
        <v>243</v>
      </c>
      <c r="D357" s="65">
        <f>D355-D356</f>
        <v>20000</v>
      </c>
      <c r="E357" s="65">
        <f>E355-E356</f>
        <v>16015.229999999996</v>
      </c>
      <c r="F357" s="33">
        <f t="shared" si="5"/>
        <v>0.8007614999999998</v>
      </c>
      <c r="G357" s="86"/>
    </row>
    <row r="358" spans="1:7" ht="15.75">
      <c r="A358" s="282"/>
      <c r="B358" s="295">
        <v>85333</v>
      </c>
      <c r="C358" s="229" t="s">
        <v>117</v>
      </c>
      <c r="D358" s="128">
        <f>D360+D363</f>
        <v>2491516</v>
      </c>
      <c r="E358" s="128">
        <f>E360+E363</f>
        <v>1162244.8599999999</v>
      </c>
      <c r="F358" s="129">
        <f t="shared" si="5"/>
        <v>0.46648099390090203</v>
      </c>
      <c r="G358" s="86"/>
    </row>
    <row r="359" spans="1:7" ht="15.75">
      <c r="A359" s="282"/>
      <c r="B359" s="296"/>
      <c r="C359" s="151" t="s">
        <v>45</v>
      </c>
      <c r="D359" s="134"/>
      <c r="E359" s="135"/>
      <c r="F359" s="45"/>
      <c r="G359" s="86"/>
    </row>
    <row r="360" spans="1:7" ht="15.75">
      <c r="A360" s="282"/>
      <c r="B360" s="296"/>
      <c r="C360" s="152" t="s">
        <v>52</v>
      </c>
      <c r="D360" s="65">
        <v>2121516</v>
      </c>
      <c r="E360" s="35">
        <v>1040244.86</v>
      </c>
      <c r="F360" s="33">
        <f t="shared" si="5"/>
        <v>0.49033090488122644</v>
      </c>
      <c r="G360" s="86"/>
    </row>
    <row r="361" spans="1:7" ht="15.75">
      <c r="A361" s="282"/>
      <c r="B361" s="296"/>
      <c r="C361" s="152" t="s">
        <v>244</v>
      </c>
      <c r="D361" s="65">
        <v>1831101</v>
      </c>
      <c r="E361" s="35">
        <v>879491.28</v>
      </c>
      <c r="F361" s="33">
        <f t="shared" si="5"/>
        <v>0.48030735606610453</v>
      </c>
      <c r="G361" s="86"/>
    </row>
    <row r="362" spans="1:7" ht="31.5">
      <c r="A362" s="282"/>
      <c r="B362" s="296"/>
      <c r="C362" s="152" t="s">
        <v>243</v>
      </c>
      <c r="D362" s="84">
        <f>D360-D361</f>
        <v>290415</v>
      </c>
      <c r="E362" s="84">
        <f>E360-E361</f>
        <v>160753.57999999996</v>
      </c>
      <c r="F362" s="54">
        <f t="shared" si="5"/>
        <v>0.5535305683246388</v>
      </c>
      <c r="G362" s="86"/>
    </row>
    <row r="363" spans="1:7" ht="15.75">
      <c r="A363" s="95"/>
      <c r="B363" s="227"/>
      <c r="C363" s="152" t="s">
        <v>56</v>
      </c>
      <c r="D363" s="65">
        <v>370000</v>
      </c>
      <c r="E363" s="35">
        <v>122000</v>
      </c>
      <c r="F363" s="33">
        <f>E363/D363</f>
        <v>0.32972972972972975</v>
      </c>
      <c r="G363" s="86"/>
    </row>
    <row r="364" spans="1:7" ht="15.75">
      <c r="A364" s="95"/>
      <c r="B364" s="232">
        <v>85395</v>
      </c>
      <c r="C364" s="254" t="s">
        <v>62</v>
      </c>
      <c r="D364" s="167">
        <f>D366</f>
        <v>446980</v>
      </c>
      <c r="E364" s="167">
        <f>E366</f>
        <v>191517.06</v>
      </c>
      <c r="F364" s="129">
        <f t="shared" si="5"/>
        <v>0.42846896952883795</v>
      </c>
      <c r="G364" s="86"/>
    </row>
    <row r="365" spans="1:7" ht="15.75">
      <c r="A365" s="95"/>
      <c r="B365" s="227"/>
      <c r="C365" s="151" t="s">
        <v>45</v>
      </c>
      <c r="D365" s="149"/>
      <c r="E365" s="150"/>
      <c r="F365" s="136"/>
      <c r="G365" s="86"/>
    </row>
    <row r="366" spans="1:7" ht="15.75">
      <c r="A366" s="95"/>
      <c r="B366" s="227"/>
      <c r="C366" s="152" t="s">
        <v>52</v>
      </c>
      <c r="D366" s="148">
        <f>D367</f>
        <v>446980</v>
      </c>
      <c r="E366" s="148">
        <f>E367</f>
        <v>191517.06</v>
      </c>
      <c r="F366" s="33">
        <f t="shared" si="5"/>
        <v>0.42846896952883795</v>
      </c>
      <c r="G366" s="86"/>
    </row>
    <row r="367" spans="1:7" ht="31.5">
      <c r="A367" s="95"/>
      <c r="B367" s="257"/>
      <c r="C367" s="152" t="s">
        <v>265</v>
      </c>
      <c r="D367" s="148">
        <v>446980</v>
      </c>
      <c r="E367" s="148">
        <v>191517.06</v>
      </c>
      <c r="F367" s="33">
        <f t="shared" si="5"/>
        <v>0.42846896952883795</v>
      </c>
      <c r="G367" s="86"/>
    </row>
    <row r="368" spans="1:7" ht="15.75">
      <c r="A368" s="95"/>
      <c r="B368" s="257"/>
      <c r="C368" s="152" t="s">
        <v>244</v>
      </c>
      <c r="D368" s="148">
        <v>297884</v>
      </c>
      <c r="E368" s="148">
        <v>137133.01</v>
      </c>
      <c r="F368" s="33">
        <f t="shared" si="5"/>
        <v>0.4603570853083751</v>
      </c>
      <c r="G368" s="86"/>
    </row>
    <row r="369" spans="1:7" ht="15.75">
      <c r="A369" s="95"/>
      <c r="B369" s="257"/>
      <c r="C369" s="228" t="s">
        <v>266</v>
      </c>
      <c r="D369" s="161">
        <f>D367-D368</f>
        <v>149096</v>
      </c>
      <c r="E369" s="161">
        <f>E367-E368</f>
        <v>54384.04999999999</v>
      </c>
      <c r="F369" s="49">
        <f t="shared" si="5"/>
        <v>0.36475861190105696</v>
      </c>
      <c r="G369" s="86"/>
    </row>
    <row r="370" spans="1:7" ht="15.75">
      <c r="A370" s="318">
        <v>854</v>
      </c>
      <c r="B370" s="93"/>
      <c r="C370" s="143" t="s">
        <v>119</v>
      </c>
      <c r="D370" s="85">
        <f>D371+D381+D389+D396+D406+D429+D442+D448+D456+D378</f>
        <v>10569468</v>
      </c>
      <c r="E370" s="85">
        <f>E371+E381+E389+E396+E406+E429+E442+E448+E456+E378</f>
        <v>5462879.5200000005</v>
      </c>
      <c r="F370" s="127">
        <f t="shared" si="5"/>
        <v>0.5168547291121938</v>
      </c>
      <c r="G370" s="86"/>
    </row>
    <row r="371" spans="1:8" ht="15.75">
      <c r="A371" s="318"/>
      <c r="B371" s="318">
        <v>85403</v>
      </c>
      <c r="C371" s="237" t="s">
        <v>120</v>
      </c>
      <c r="D371" s="85">
        <f>D373</f>
        <v>4005142</v>
      </c>
      <c r="E371" s="85">
        <f>E373</f>
        <v>2006954.33</v>
      </c>
      <c r="F371" s="127">
        <f t="shared" si="5"/>
        <v>0.5010944256158708</v>
      </c>
      <c r="G371" s="86"/>
      <c r="H371" s="1">
        <f>E374+E384+E392+E399+E432</f>
        <v>2913631.07</v>
      </c>
    </row>
    <row r="372" spans="1:7" ht="15.75">
      <c r="A372" s="318"/>
      <c r="B372" s="318"/>
      <c r="C372" s="262" t="s">
        <v>45</v>
      </c>
      <c r="D372" s="219"/>
      <c r="E372" s="220"/>
      <c r="F372" s="32"/>
      <c r="G372" s="86"/>
    </row>
    <row r="373" spans="1:8" s="273" customFormat="1" ht="15.75">
      <c r="A373" s="318"/>
      <c r="B373" s="318"/>
      <c r="C373" s="152" t="s">
        <v>52</v>
      </c>
      <c r="D373" s="65">
        <v>4005142</v>
      </c>
      <c r="E373" s="35">
        <v>2006954.33</v>
      </c>
      <c r="F373" s="33">
        <f t="shared" si="5"/>
        <v>0.5010944256158708</v>
      </c>
      <c r="G373" s="272"/>
      <c r="H373" s="289">
        <f>E375+E385+E393+E401+E409+E434+E450+E461</f>
        <v>606100.6100000002</v>
      </c>
    </row>
    <row r="374" spans="1:7" s="273" customFormat="1" ht="15.75">
      <c r="A374" s="318"/>
      <c r="B374" s="318"/>
      <c r="C374" s="152" t="s">
        <v>244</v>
      </c>
      <c r="D374" s="65">
        <v>3356759</v>
      </c>
      <c r="E374" s="35">
        <v>1715191.9</v>
      </c>
      <c r="F374" s="33">
        <f t="shared" si="5"/>
        <v>0.5109666496760714</v>
      </c>
      <c r="G374" s="272"/>
    </row>
    <row r="375" spans="1:7" ht="31.5">
      <c r="A375" s="318"/>
      <c r="B375" s="318"/>
      <c r="C375" s="152" t="s">
        <v>243</v>
      </c>
      <c r="D375" s="67">
        <f>D373-D374</f>
        <v>648383</v>
      </c>
      <c r="E375" s="67">
        <f>E373-E374</f>
        <v>291762.43000000017</v>
      </c>
      <c r="F375" s="49">
        <f t="shared" si="5"/>
        <v>0.4499847004008436</v>
      </c>
      <c r="G375" s="86"/>
    </row>
    <row r="376" spans="1:7" ht="15.75">
      <c r="A376" s="318"/>
      <c r="B376" s="318"/>
      <c r="C376" s="319" t="s">
        <v>121</v>
      </c>
      <c r="D376" s="320"/>
      <c r="E376" s="216"/>
      <c r="F376" s="217"/>
      <c r="G376" s="86"/>
    </row>
    <row r="377" spans="1:7" ht="15.75">
      <c r="A377" s="281"/>
      <c r="B377" s="318"/>
      <c r="C377" s="263" t="s">
        <v>122</v>
      </c>
      <c r="D377" s="218">
        <f>D373</f>
        <v>4005142</v>
      </c>
      <c r="E377" s="218">
        <f>E373</f>
        <v>2006954.33</v>
      </c>
      <c r="F377" s="217">
        <f t="shared" si="5"/>
        <v>0.5010944256158708</v>
      </c>
      <c r="G377" s="86"/>
    </row>
    <row r="378" spans="1:7" ht="15.75">
      <c r="A378" s="90"/>
      <c r="B378" s="90">
        <v>85404</v>
      </c>
      <c r="C378" s="229" t="s">
        <v>167</v>
      </c>
      <c r="D378" s="145">
        <f>D380</f>
        <v>140844</v>
      </c>
      <c r="E378" s="145">
        <f>E380</f>
        <v>75802</v>
      </c>
      <c r="F378" s="132">
        <f t="shared" si="5"/>
        <v>0.5381982903070064</v>
      </c>
      <c r="G378" s="86"/>
    </row>
    <row r="379" spans="1:7" ht="15.75">
      <c r="A379" s="90"/>
      <c r="B379" s="90"/>
      <c r="C379" s="238" t="s">
        <v>45</v>
      </c>
      <c r="D379" s="145"/>
      <c r="E379" s="174"/>
      <c r="F379" s="132"/>
      <c r="G379" s="86"/>
    </row>
    <row r="380" spans="1:7" ht="15.75">
      <c r="A380" s="90"/>
      <c r="B380" s="92"/>
      <c r="C380" s="228" t="s">
        <v>261</v>
      </c>
      <c r="D380" s="161">
        <v>140844</v>
      </c>
      <c r="E380" s="175">
        <v>75802</v>
      </c>
      <c r="F380" s="49">
        <f t="shared" si="5"/>
        <v>0.5381982903070064</v>
      </c>
      <c r="G380" s="86"/>
    </row>
    <row r="381" spans="1:7" ht="15.75">
      <c r="A381" s="95"/>
      <c r="B381" s="90">
        <v>85406</v>
      </c>
      <c r="C381" s="229" t="s">
        <v>123</v>
      </c>
      <c r="D381" s="144">
        <f>D383</f>
        <v>1422657</v>
      </c>
      <c r="E381" s="144">
        <f>E383</f>
        <v>751254.58</v>
      </c>
      <c r="F381" s="132">
        <f t="shared" si="5"/>
        <v>0.5280644456112752</v>
      </c>
      <c r="G381" s="86"/>
    </row>
    <row r="382" spans="1:7" ht="15.75">
      <c r="A382" s="95"/>
      <c r="B382" s="90"/>
      <c r="C382" s="151" t="s">
        <v>45</v>
      </c>
      <c r="D382" s="134"/>
      <c r="E382" s="135"/>
      <c r="F382" s="45"/>
      <c r="G382" s="86"/>
    </row>
    <row r="383" spans="1:7" ht="15.75">
      <c r="A383" s="95"/>
      <c r="B383" s="90"/>
      <c r="C383" s="152" t="s">
        <v>52</v>
      </c>
      <c r="D383" s="65">
        <v>1422657</v>
      </c>
      <c r="E383" s="35">
        <v>751254.58</v>
      </c>
      <c r="F383" s="33">
        <f aca="true" t="shared" si="6" ref="F383:F441">E383/D383</f>
        <v>0.5280644456112752</v>
      </c>
      <c r="G383" s="86"/>
    </row>
    <row r="384" spans="1:7" ht="15.75">
      <c r="A384" s="95"/>
      <c r="B384" s="90"/>
      <c r="C384" s="152" t="s">
        <v>244</v>
      </c>
      <c r="D384" s="65">
        <v>1213376</v>
      </c>
      <c r="E384" s="35">
        <v>635217.82</v>
      </c>
      <c r="F384" s="33">
        <f t="shared" si="6"/>
        <v>0.5235127610897199</v>
      </c>
      <c r="G384" s="86"/>
    </row>
    <row r="385" spans="1:7" ht="31.5">
      <c r="A385" s="95"/>
      <c r="B385" s="90"/>
      <c r="C385" s="152" t="s">
        <v>243</v>
      </c>
      <c r="D385" s="65">
        <f>D383-D384</f>
        <v>209281</v>
      </c>
      <c r="E385" s="65">
        <f>E383-E384</f>
        <v>116036.76000000001</v>
      </c>
      <c r="F385" s="33">
        <f t="shared" si="6"/>
        <v>0.5544543460705941</v>
      </c>
      <c r="G385" s="86"/>
    </row>
    <row r="386" spans="1:7" ht="15.75">
      <c r="A386" s="95"/>
      <c r="B386" s="90"/>
      <c r="C386" s="139" t="s">
        <v>157</v>
      </c>
      <c r="D386" s="140"/>
      <c r="E386" s="140"/>
      <c r="F386" s="49"/>
      <c r="G386" s="86"/>
    </row>
    <row r="387" spans="1:7" ht="15.75">
      <c r="A387" s="95"/>
      <c r="B387" s="90"/>
      <c r="C387" s="130" t="s">
        <v>124</v>
      </c>
      <c r="D387" s="141">
        <v>960860</v>
      </c>
      <c r="E387" s="31">
        <v>512021.08</v>
      </c>
      <c r="F387" s="45">
        <f t="shared" si="6"/>
        <v>0.5328779218616656</v>
      </c>
      <c r="G387" s="86"/>
    </row>
    <row r="388" spans="1:7" ht="15.75">
      <c r="A388" s="95"/>
      <c r="B388" s="90"/>
      <c r="C388" s="34" t="s">
        <v>125</v>
      </c>
      <c r="D388" s="65">
        <v>461797</v>
      </c>
      <c r="E388" s="35">
        <v>239233.5</v>
      </c>
      <c r="F388" s="33">
        <f t="shared" si="6"/>
        <v>0.5180490561870259</v>
      </c>
      <c r="G388" s="86"/>
    </row>
    <row r="389" spans="1:7" ht="15.75">
      <c r="A389" s="95"/>
      <c r="B389" s="5">
        <v>85407</v>
      </c>
      <c r="C389" s="126" t="s">
        <v>126</v>
      </c>
      <c r="D389" s="128">
        <f>D391</f>
        <v>382093</v>
      </c>
      <c r="E389" s="128">
        <f>E391</f>
        <v>186735.45</v>
      </c>
      <c r="F389" s="129">
        <f t="shared" si="6"/>
        <v>0.48871727563708317</v>
      </c>
      <c r="G389" s="86"/>
    </row>
    <row r="390" spans="1:7" ht="15.75">
      <c r="A390" s="95"/>
      <c r="B390" s="90"/>
      <c r="C390" s="151" t="s">
        <v>45</v>
      </c>
      <c r="D390" s="134"/>
      <c r="E390" s="135"/>
      <c r="F390" s="45"/>
      <c r="G390" s="86"/>
    </row>
    <row r="391" spans="1:7" ht="15.75">
      <c r="A391" s="95"/>
      <c r="B391" s="90"/>
      <c r="C391" s="152" t="s">
        <v>52</v>
      </c>
      <c r="D391" s="65">
        <v>382093</v>
      </c>
      <c r="E391" s="35">
        <v>186735.45</v>
      </c>
      <c r="F391" s="33">
        <f t="shared" si="6"/>
        <v>0.48871727563708317</v>
      </c>
      <c r="G391" s="86"/>
    </row>
    <row r="392" spans="1:7" ht="15.75">
      <c r="A392" s="95"/>
      <c r="B392" s="90"/>
      <c r="C392" s="152" t="s">
        <v>244</v>
      </c>
      <c r="D392" s="65">
        <v>318987</v>
      </c>
      <c r="E392" s="35">
        <v>154119.54</v>
      </c>
      <c r="F392" s="33">
        <f t="shared" si="6"/>
        <v>0.4831530438544518</v>
      </c>
      <c r="G392" s="86"/>
    </row>
    <row r="393" spans="1:7" ht="31.5">
      <c r="A393" s="95"/>
      <c r="B393" s="90"/>
      <c r="C393" s="152" t="s">
        <v>243</v>
      </c>
      <c r="D393" s="65">
        <f>D391-D392</f>
        <v>63106</v>
      </c>
      <c r="E393" s="65">
        <f>E391-E392</f>
        <v>32615.910000000003</v>
      </c>
      <c r="F393" s="33">
        <f t="shared" si="6"/>
        <v>0.5168432478686654</v>
      </c>
      <c r="G393" s="86"/>
    </row>
    <row r="394" spans="1:7" ht="15.75">
      <c r="A394" s="95"/>
      <c r="B394" s="90"/>
      <c r="C394" s="316" t="s">
        <v>121</v>
      </c>
      <c r="D394" s="317"/>
      <c r="E394" s="162"/>
      <c r="F394" s="49"/>
      <c r="G394" s="86"/>
    </row>
    <row r="395" spans="1:7" ht="15.75">
      <c r="A395" s="95"/>
      <c r="B395" s="90"/>
      <c r="C395" s="130" t="s">
        <v>127</v>
      </c>
      <c r="D395" s="149">
        <f>D391</f>
        <v>382093</v>
      </c>
      <c r="E395" s="149">
        <f>E391</f>
        <v>186735.45</v>
      </c>
      <c r="F395" s="45">
        <f t="shared" si="6"/>
        <v>0.48871727563708317</v>
      </c>
      <c r="G395" s="86"/>
    </row>
    <row r="396" spans="1:7" ht="15.75">
      <c r="A396" s="95"/>
      <c r="B396" s="281">
        <v>85410</v>
      </c>
      <c r="C396" s="226" t="s">
        <v>128</v>
      </c>
      <c r="D396" s="128">
        <f>D398</f>
        <v>759201</v>
      </c>
      <c r="E396" s="128">
        <f>E398</f>
        <v>385109.77</v>
      </c>
      <c r="F396" s="129">
        <f t="shared" si="6"/>
        <v>0.5072566685238824</v>
      </c>
      <c r="G396" s="86"/>
    </row>
    <row r="397" spans="1:7" ht="15.75">
      <c r="A397" s="95"/>
      <c r="B397" s="299"/>
      <c r="C397" s="151" t="s">
        <v>45</v>
      </c>
      <c r="D397" s="134"/>
      <c r="E397" s="135"/>
      <c r="F397" s="45"/>
      <c r="G397" s="86"/>
    </row>
    <row r="398" spans="1:7" ht="15.75">
      <c r="A398" s="95"/>
      <c r="B398" s="299"/>
      <c r="C398" s="152" t="s">
        <v>52</v>
      </c>
      <c r="D398" s="65">
        <v>759201</v>
      </c>
      <c r="E398" s="35">
        <v>385109.77</v>
      </c>
      <c r="F398" s="33">
        <f t="shared" si="6"/>
        <v>0.5072566685238824</v>
      </c>
      <c r="G398" s="86"/>
    </row>
    <row r="399" spans="1:7" ht="15.75">
      <c r="A399" s="95"/>
      <c r="B399" s="299"/>
      <c r="C399" s="152" t="s">
        <v>244</v>
      </c>
      <c r="D399" s="65">
        <v>404360</v>
      </c>
      <c r="E399" s="35">
        <v>199375.86</v>
      </c>
      <c r="F399" s="33">
        <f t="shared" si="6"/>
        <v>0.4930652388960332</v>
      </c>
      <c r="G399" s="86"/>
    </row>
    <row r="400" spans="1:7" ht="15.75">
      <c r="A400" s="95"/>
      <c r="B400" s="299"/>
      <c r="C400" s="152" t="s">
        <v>143</v>
      </c>
      <c r="D400" s="65">
        <v>222132</v>
      </c>
      <c r="E400" s="35">
        <v>111780</v>
      </c>
      <c r="F400" s="33">
        <f t="shared" si="6"/>
        <v>0.5032143050078332</v>
      </c>
      <c r="G400" s="86"/>
    </row>
    <row r="401" spans="1:7" ht="31.5">
      <c r="A401" s="95"/>
      <c r="B401" s="299"/>
      <c r="C401" s="152" t="s">
        <v>243</v>
      </c>
      <c r="D401" s="65">
        <f>D398-D399-D400</f>
        <v>132709</v>
      </c>
      <c r="E401" s="65">
        <f>E398-E399-E400</f>
        <v>73953.91000000003</v>
      </c>
      <c r="F401" s="33">
        <f t="shared" si="6"/>
        <v>0.5572637123329995</v>
      </c>
      <c r="G401" s="86"/>
    </row>
    <row r="402" spans="1:7" s="273" customFormat="1" ht="15.75">
      <c r="A402" s="95"/>
      <c r="B402" s="299"/>
      <c r="C402" s="139" t="s">
        <v>57</v>
      </c>
      <c r="D402" s="140"/>
      <c r="E402" s="140"/>
      <c r="F402" s="49"/>
      <c r="G402" s="272"/>
    </row>
    <row r="403" spans="1:7" s="273" customFormat="1" ht="15.75">
      <c r="A403" s="95"/>
      <c r="B403" s="299"/>
      <c r="C403" s="48" t="s">
        <v>226</v>
      </c>
      <c r="D403" s="82">
        <v>390123</v>
      </c>
      <c r="E403" s="41">
        <v>191913.12</v>
      </c>
      <c r="F403" s="32">
        <f t="shared" si="6"/>
        <v>0.49192977599372506</v>
      </c>
      <c r="G403" s="272"/>
    </row>
    <row r="404" spans="1:7" ht="15.75">
      <c r="A404" s="95"/>
      <c r="B404" s="299"/>
      <c r="C404" s="34" t="s">
        <v>225</v>
      </c>
      <c r="D404" s="65">
        <f>D400</f>
        <v>222132</v>
      </c>
      <c r="E404" s="65">
        <f>E400</f>
        <v>111780</v>
      </c>
      <c r="F404" s="33">
        <f t="shared" si="6"/>
        <v>0.5032143050078332</v>
      </c>
      <c r="G404" s="86"/>
    </row>
    <row r="405" spans="1:7" ht="15.75">
      <c r="A405" s="95"/>
      <c r="B405" s="90"/>
      <c r="C405" s="16" t="s">
        <v>233</v>
      </c>
      <c r="D405" s="131">
        <v>146946</v>
      </c>
      <c r="E405" s="131">
        <v>81416.65</v>
      </c>
      <c r="F405" s="18">
        <f>E405/D405</f>
        <v>0.5540582935227907</v>
      </c>
      <c r="G405" s="86"/>
    </row>
    <row r="406" spans="1:7" ht="15.75">
      <c r="A406" s="95"/>
      <c r="B406" s="5">
        <v>85415</v>
      </c>
      <c r="C406" s="226" t="s">
        <v>129</v>
      </c>
      <c r="D406" s="128">
        <f>D408</f>
        <v>237401</v>
      </c>
      <c r="E406" s="128">
        <f>E408</f>
        <v>180095.66</v>
      </c>
      <c r="F406" s="129">
        <f t="shared" si="6"/>
        <v>0.758613737937077</v>
      </c>
      <c r="G406" s="86"/>
    </row>
    <row r="407" spans="1:7" ht="15.75">
      <c r="A407" s="95"/>
      <c r="B407" s="90"/>
      <c r="C407" s="151" t="s">
        <v>45</v>
      </c>
      <c r="D407" s="31"/>
      <c r="E407" s="31"/>
      <c r="F407" s="45"/>
      <c r="G407" s="86"/>
    </row>
    <row r="408" spans="1:7" ht="15.75">
      <c r="A408" s="95"/>
      <c r="B408" s="90"/>
      <c r="C408" s="152" t="s">
        <v>223</v>
      </c>
      <c r="D408" s="65">
        <v>237401</v>
      </c>
      <c r="E408" s="65">
        <v>180095.66</v>
      </c>
      <c r="F408" s="33">
        <f t="shared" si="6"/>
        <v>0.758613737937077</v>
      </c>
      <c r="G408" s="86"/>
    </row>
    <row r="409" spans="1:7" ht="31.5">
      <c r="A409" s="95"/>
      <c r="B409" s="90"/>
      <c r="C409" s="152" t="s">
        <v>243</v>
      </c>
      <c r="D409" s="84">
        <f>D408-D410</f>
        <v>21600</v>
      </c>
      <c r="E409" s="84">
        <f>E408-E410</f>
        <v>17700</v>
      </c>
      <c r="F409" s="54">
        <f>E409/D409</f>
        <v>0.8194444444444444</v>
      </c>
      <c r="G409" s="86"/>
    </row>
    <row r="410" spans="1:7" ht="31.5">
      <c r="A410" s="95"/>
      <c r="B410" s="90"/>
      <c r="C410" s="152" t="s">
        <v>265</v>
      </c>
      <c r="D410" s="65">
        <f>D411+D412</f>
        <v>215801</v>
      </c>
      <c r="E410" s="65">
        <f>E411+E412</f>
        <v>162395.66</v>
      </c>
      <c r="F410" s="33">
        <f>E410/D410</f>
        <v>0.7525250578078878</v>
      </c>
      <c r="G410" s="86"/>
    </row>
    <row r="411" spans="1:7" ht="15.75">
      <c r="A411" s="95"/>
      <c r="B411" s="90"/>
      <c r="C411" s="152" t="s">
        <v>244</v>
      </c>
      <c r="D411" s="65">
        <v>12201</v>
      </c>
      <c r="E411" s="35">
        <v>9195.7</v>
      </c>
      <c r="F411" s="33">
        <f>E411/D411</f>
        <v>0.7536841242521105</v>
      </c>
      <c r="G411" s="86"/>
    </row>
    <row r="412" spans="1:7" ht="15.75">
      <c r="A412" s="95"/>
      <c r="B412" s="90"/>
      <c r="C412" s="228" t="s">
        <v>266</v>
      </c>
      <c r="D412" s="67">
        <v>203600</v>
      </c>
      <c r="E412" s="38">
        <v>153199.96</v>
      </c>
      <c r="F412" s="49">
        <f>E412/D412</f>
        <v>0.7524555992141453</v>
      </c>
      <c r="G412" s="86"/>
    </row>
    <row r="413" spans="1:7" ht="15.75">
      <c r="A413" s="95"/>
      <c r="B413" s="90"/>
      <c r="C413" s="139" t="s">
        <v>57</v>
      </c>
      <c r="D413" s="270"/>
      <c r="E413" s="271"/>
      <c r="F413" s="217"/>
      <c r="G413" s="86"/>
    </row>
    <row r="414" spans="1:7" ht="15.75">
      <c r="A414" s="95"/>
      <c r="B414" s="90"/>
      <c r="C414" s="151" t="s">
        <v>288</v>
      </c>
      <c r="D414" s="141">
        <v>2100</v>
      </c>
      <c r="E414" s="31">
        <v>2100</v>
      </c>
      <c r="F414" s="45">
        <f t="shared" si="6"/>
        <v>1</v>
      </c>
      <c r="G414" s="86"/>
    </row>
    <row r="415" spans="1:7" ht="15.75">
      <c r="A415" s="95"/>
      <c r="B415" s="90"/>
      <c r="C415" s="34" t="s">
        <v>79</v>
      </c>
      <c r="D415" s="65">
        <v>900</v>
      </c>
      <c r="E415" s="35">
        <v>900</v>
      </c>
      <c r="F415" s="33">
        <f t="shared" si="6"/>
        <v>1</v>
      </c>
      <c r="G415" s="86"/>
    </row>
    <row r="416" spans="1:7" ht="15.75">
      <c r="A416" s="95"/>
      <c r="B416" s="90"/>
      <c r="C416" s="34" t="s">
        <v>97</v>
      </c>
      <c r="D416" s="65">
        <v>1800</v>
      </c>
      <c r="E416" s="35">
        <v>900</v>
      </c>
      <c r="F416" s="33">
        <f t="shared" si="6"/>
        <v>0.5</v>
      </c>
      <c r="G416" s="86"/>
    </row>
    <row r="417" spans="1:7" ht="15.75">
      <c r="A417" s="95"/>
      <c r="B417" s="90"/>
      <c r="C417" s="159" t="s">
        <v>164</v>
      </c>
      <c r="D417" s="65">
        <v>900</v>
      </c>
      <c r="E417" s="35">
        <v>450</v>
      </c>
      <c r="F417" s="33">
        <f t="shared" si="6"/>
        <v>0.5</v>
      </c>
      <c r="G417" s="86"/>
    </row>
    <row r="418" spans="1:7" ht="15.75">
      <c r="A418" s="95"/>
      <c r="B418" s="90"/>
      <c r="C418" s="34" t="s">
        <v>86</v>
      </c>
      <c r="D418" s="205">
        <v>1800</v>
      </c>
      <c r="E418" s="35">
        <v>1800</v>
      </c>
      <c r="F418" s="33">
        <f>E418/D424</f>
        <v>0.8571428571428571</v>
      </c>
      <c r="G418" s="86"/>
    </row>
    <row r="419" spans="1:7" ht="15.75">
      <c r="A419" s="95"/>
      <c r="B419" s="95"/>
      <c r="C419" s="34" t="s">
        <v>93</v>
      </c>
      <c r="D419" s="65">
        <v>3000</v>
      </c>
      <c r="E419" s="35">
        <v>3000</v>
      </c>
      <c r="F419" s="33">
        <f t="shared" si="6"/>
        <v>1</v>
      </c>
      <c r="G419" s="94">
        <f>D414+D415+D416+D417+D418+D419+D420+D421+D422+D423+D424+D425+D426+D427</f>
        <v>21600</v>
      </c>
    </row>
    <row r="420" spans="1:7" ht="15.75">
      <c r="A420" s="95"/>
      <c r="B420" s="95"/>
      <c r="C420" s="34" t="s">
        <v>92</v>
      </c>
      <c r="D420" s="65">
        <v>1500</v>
      </c>
      <c r="E420" s="35">
        <v>750</v>
      </c>
      <c r="F420" s="33">
        <f t="shared" si="6"/>
        <v>0.5</v>
      </c>
      <c r="G420" s="94">
        <f>SUM(E414:E428)</f>
        <v>180096</v>
      </c>
    </row>
    <row r="421" spans="1:7" ht="15.75">
      <c r="A421" s="95"/>
      <c r="B421" s="95"/>
      <c r="C421" s="34" t="s">
        <v>84</v>
      </c>
      <c r="D421" s="65">
        <v>900</v>
      </c>
      <c r="E421" s="35">
        <v>900</v>
      </c>
      <c r="F421" s="33">
        <f t="shared" si="6"/>
        <v>1</v>
      </c>
      <c r="G421" s="86"/>
    </row>
    <row r="422" spans="1:7" ht="15.75">
      <c r="A422" s="95"/>
      <c r="B422" s="95"/>
      <c r="C422" s="34" t="s">
        <v>88</v>
      </c>
      <c r="D422" s="65">
        <v>1800</v>
      </c>
      <c r="E422" s="35">
        <v>1800</v>
      </c>
      <c r="F422" s="33">
        <f t="shared" si="6"/>
        <v>1</v>
      </c>
      <c r="G422" s="86"/>
    </row>
    <row r="423" spans="1:7" ht="15.75">
      <c r="A423" s="95"/>
      <c r="B423" s="95"/>
      <c r="C423" s="34" t="s">
        <v>83</v>
      </c>
      <c r="D423" s="65">
        <v>900</v>
      </c>
      <c r="E423" s="35">
        <v>450</v>
      </c>
      <c r="F423" s="33">
        <f t="shared" si="6"/>
        <v>0.5</v>
      </c>
      <c r="G423" s="86"/>
    </row>
    <row r="424" spans="1:7" ht="15.75">
      <c r="A424" s="95"/>
      <c r="B424" s="95"/>
      <c r="C424" s="152" t="s">
        <v>213</v>
      </c>
      <c r="D424" s="65">
        <v>2100</v>
      </c>
      <c r="E424" s="35">
        <v>1050</v>
      </c>
      <c r="F424" s="33">
        <f>E424/D424</f>
        <v>0.5</v>
      </c>
      <c r="G424" s="86"/>
    </row>
    <row r="425" spans="1:7" ht="15.75">
      <c r="A425" s="95"/>
      <c r="B425" s="95"/>
      <c r="C425" s="159" t="s">
        <v>166</v>
      </c>
      <c r="D425" s="65">
        <v>1200</v>
      </c>
      <c r="E425" s="35">
        <v>1200</v>
      </c>
      <c r="F425" s="33">
        <f t="shared" si="6"/>
        <v>1</v>
      </c>
      <c r="G425" s="86"/>
    </row>
    <row r="426" spans="1:7" ht="15.75">
      <c r="A426" s="95"/>
      <c r="B426" s="95"/>
      <c r="C426" s="34" t="s">
        <v>82</v>
      </c>
      <c r="D426" s="65">
        <v>2100</v>
      </c>
      <c r="E426" s="35">
        <v>2100</v>
      </c>
      <c r="F426" s="33">
        <f t="shared" si="6"/>
        <v>1</v>
      </c>
      <c r="G426" s="86"/>
    </row>
    <row r="427" spans="1:7" ht="15.75">
      <c r="A427" s="95"/>
      <c r="B427" s="95"/>
      <c r="C427" s="159" t="s">
        <v>103</v>
      </c>
      <c r="D427" s="65">
        <v>600</v>
      </c>
      <c r="E427" s="35">
        <v>300</v>
      </c>
      <c r="F427" s="33">
        <f t="shared" si="6"/>
        <v>0.5</v>
      </c>
      <c r="G427" s="86"/>
    </row>
    <row r="428" spans="1:7" ht="15.75">
      <c r="A428" s="95"/>
      <c r="B428" s="95"/>
      <c r="C428" s="187" t="s">
        <v>224</v>
      </c>
      <c r="D428" s="131">
        <v>215801</v>
      </c>
      <c r="E428" s="17">
        <v>162396</v>
      </c>
      <c r="F428" s="18">
        <f>E428/D428</f>
        <v>0.7525266333334878</v>
      </c>
      <c r="G428" s="86"/>
    </row>
    <row r="429" spans="1:7" ht="15.75">
      <c r="A429" s="95"/>
      <c r="B429" s="5">
        <v>85417</v>
      </c>
      <c r="C429" s="264" t="s">
        <v>130</v>
      </c>
      <c r="D429" s="128">
        <f>D431+D435</f>
        <v>585855</v>
      </c>
      <c r="E429" s="128">
        <f>E431+E435</f>
        <v>318990.44</v>
      </c>
      <c r="F429" s="129">
        <f t="shared" si="6"/>
        <v>0.5444870147050038</v>
      </c>
      <c r="G429" s="86"/>
    </row>
    <row r="430" spans="1:7" ht="15.75">
      <c r="A430" s="95"/>
      <c r="B430" s="90"/>
      <c r="C430" s="151" t="s">
        <v>45</v>
      </c>
      <c r="D430" s="134"/>
      <c r="E430" s="135"/>
      <c r="F430" s="45"/>
      <c r="G430" s="86"/>
    </row>
    <row r="431" spans="1:7" ht="15.75">
      <c r="A431" s="95"/>
      <c r="B431" s="90"/>
      <c r="C431" s="152" t="s">
        <v>52</v>
      </c>
      <c r="D431" s="65">
        <v>564840</v>
      </c>
      <c r="E431" s="35">
        <v>309975.95</v>
      </c>
      <c r="F431" s="33">
        <f t="shared" si="6"/>
        <v>0.5487854082572056</v>
      </c>
      <c r="G431" s="86"/>
    </row>
    <row r="432" spans="1:7" ht="15.75">
      <c r="A432" s="95"/>
      <c r="B432" s="90"/>
      <c r="C432" s="152" t="s">
        <v>244</v>
      </c>
      <c r="D432" s="65">
        <v>378436</v>
      </c>
      <c r="E432" s="35">
        <v>209725.95</v>
      </c>
      <c r="F432" s="33">
        <f t="shared" si="6"/>
        <v>0.5541913295775244</v>
      </c>
      <c r="G432" s="86"/>
    </row>
    <row r="433" spans="1:7" ht="15.75">
      <c r="A433" s="95"/>
      <c r="B433" s="90"/>
      <c r="C433" s="152" t="s">
        <v>143</v>
      </c>
      <c r="D433" s="65">
        <v>168776</v>
      </c>
      <c r="E433" s="35">
        <v>87079</v>
      </c>
      <c r="F433" s="33">
        <f t="shared" si="6"/>
        <v>0.5159442100772622</v>
      </c>
      <c r="G433" s="86"/>
    </row>
    <row r="434" spans="1:7" s="273" customFormat="1" ht="31.5">
      <c r="A434" s="95"/>
      <c r="B434" s="90"/>
      <c r="C434" s="152" t="s">
        <v>243</v>
      </c>
      <c r="D434" s="65">
        <f>D431-D432-D433</f>
        <v>17628</v>
      </c>
      <c r="E434" s="65">
        <f>E431-E432-E433</f>
        <v>13171</v>
      </c>
      <c r="F434" s="33">
        <f t="shared" si="6"/>
        <v>0.7471636033582936</v>
      </c>
      <c r="G434" s="272"/>
    </row>
    <row r="435" spans="1:7" s="273" customFormat="1" ht="15.75">
      <c r="A435" s="95"/>
      <c r="B435" s="90"/>
      <c r="C435" s="152" t="s">
        <v>56</v>
      </c>
      <c r="D435" s="35">
        <v>21015</v>
      </c>
      <c r="E435" s="35">
        <v>9014.49</v>
      </c>
      <c r="F435" s="33">
        <f t="shared" si="6"/>
        <v>0.4289550321199143</v>
      </c>
      <c r="G435" s="272"/>
    </row>
    <row r="436" spans="1:7" ht="15.75">
      <c r="A436" s="95"/>
      <c r="B436" s="90"/>
      <c r="C436" s="139" t="s">
        <v>57</v>
      </c>
      <c r="D436" s="140"/>
      <c r="E436" s="140"/>
      <c r="F436" s="49"/>
      <c r="G436" s="86"/>
    </row>
    <row r="437" spans="1:7" ht="15.75">
      <c r="A437" s="95"/>
      <c r="B437" s="282"/>
      <c r="C437" s="34" t="s">
        <v>267</v>
      </c>
      <c r="D437" s="65">
        <v>163059</v>
      </c>
      <c r="E437" s="35">
        <v>101558.57</v>
      </c>
      <c r="F437" s="33">
        <f t="shared" si="6"/>
        <v>0.6228332689394637</v>
      </c>
      <c r="G437" s="86"/>
    </row>
    <row r="438" spans="1:7" ht="15.75">
      <c r="A438" s="95"/>
      <c r="B438" s="282"/>
      <c r="C438" s="34" t="s">
        <v>131</v>
      </c>
      <c r="D438" s="65">
        <v>233005</v>
      </c>
      <c r="E438" s="35">
        <v>121338.38</v>
      </c>
      <c r="F438" s="33">
        <f t="shared" si="6"/>
        <v>0.5207544044119226</v>
      </c>
      <c r="G438" s="86"/>
    </row>
    <row r="439" spans="1:7" ht="15.75">
      <c r="A439" s="95"/>
      <c r="B439" s="282"/>
      <c r="C439" s="159" t="s">
        <v>165</v>
      </c>
      <c r="D439" s="65">
        <f>SUM(D440:D441)</f>
        <v>189791</v>
      </c>
      <c r="E439" s="65">
        <f>SUM(E440:E441)</f>
        <v>96093.49</v>
      </c>
      <c r="F439" s="33">
        <f t="shared" si="6"/>
        <v>0.506312153895601</v>
      </c>
      <c r="G439" s="86"/>
    </row>
    <row r="440" spans="1:7" ht="15.75">
      <c r="A440" s="95"/>
      <c r="B440" s="282"/>
      <c r="C440" s="160" t="s">
        <v>214</v>
      </c>
      <c r="D440" s="84">
        <f>D433</f>
        <v>168776</v>
      </c>
      <c r="E440" s="84">
        <f>E433</f>
        <v>87079</v>
      </c>
      <c r="F440" s="54">
        <f t="shared" si="6"/>
        <v>0.5159442100772622</v>
      </c>
      <c r="G440" s="86"/>
    </row>
    <row r="441" spans="1:7" ht="15.75">
      <c r="A441" s="95"/>
      <c r="B441" s="283"/>
      <c r="C441" s="178" t="s">
        <v>215</v>
      </c>
      <c r="D441" s="67">
        <f>D435</f>
        <v>21015</v>
      </c>
      <c r="E441" s="67">
        <f>E435</f>
        <v>9014.49</v>
      </c>
      <c r="F441" s="49">
        <f t="shared" si="6"/>
        <v>0.4289550321199143</v>
      </c>
      <c r="G441" s="86"/>
    </row>
    <row r="442" spans="1:7" ht="15.75">
      <c r="A442" s="95"/>
      <c r="B442" s="90">
        <v>85419</v>
      </c>
      <c r="C442" s="265" t="s">
        <v>132</v>
      </c>
      <c r="D442" s="153">
        <f>D444</f>
        <v>2800524</v>
      </c>
      <c r="E442" s="153">
        <f>E444</f>
        <v>1477008</v>
      </c>
      <c r="F442" s="136">
        <f aca="true" t="shared" si="7" ref="F442:F501">E442/D442</f>
        <v>0.5274041572220056</v>
      </c>
      <c r="G442" s="86"/>
    </row>
    <row r="443" spans="1:7" ht="15.75">
      <c r="A443" s="95"/>
      <c r="B443" s="90"/>
      <c r="C443" s="152" t="s">
        <v>45</v>
      </c>
      <c r="D443" s="176"/>
      <c r="E443" s="157"/>
      <c r="F443" s="33"/>
      <c r="G443" s="86"/>
    </row>
    <row r="444" spans="1:7" ht="15.75">
      <c r="A444" s="95"/>
      <c r="B444" s="90"/>
      <c r="C444" s="163" t="s">
        <v>263</v>
      </c>
      <c r="D444" s="65">
        <v>2800524</v>
      </c>
      <c r="E444" s="35">
        <v>1477008</v>
      </c>
      <c r="F444" s="33">
        <f t="shared" si="7"/>
        <v>0.5274041572220056</v>
      </c>
      <c r="G444" s="86"/>
    </row>
    <row r="445" spans="1:7" ht="15.75">
      <c r="A445" s="95"/>
      <c r="B445" s="90"/>
      <c r="C445" s="139" t="s">
        <v>57</v>
      </c>
      <c r="D445" s="177"/>
      <c r="E445" s="177"/>
      <c r="F445" s="49"/>
      <c r="G445" s="86"/>
    </row>
    <row r="446" spans="1:7" ht="15.75">
      <c r="A446" s="95"/>
      <c r="B446" s="90"/>
      <c r="C446" s="130" t="s">
        <v>133</v>
      </c>
      <c r="D446" s="149">
        <v>1709240</v>
      </c>
      <c r="E446" s="183">
        <v>895778</v>
      </c>
      <c r="F446" s="45">
        <f t="shared" si="7"/>
        <v>0.5240797079403712</v>
      </c>
      <c r="G446" s="86"/>
    </row>
    <row r="447" spans="1:7" ht="15.75">
      <c r="A447" s="95"/>
      <c r="B447" s="92"/>
      <c r="C447" s="168" t="s">
        <v>162</v>
      </c>
      <c r="D447" s="161">
        <v>1091284</v>
      </c>
      <c r="E447" s="184">
        <v>581230</v>
      </c>
      <c r="F447" s="49">
        <f t="shared" si="7"/>
        <v>0.5326111259763728</v>
      </c>
      <c r="G447" s="86"/>
    </row>
    <row r="448" spans="1:7" ht="15.75">
      <c r="A448" s="95"/>
      <c r="B448" s="90">
        <v>85446</v>
      </c>
      <c r="C448" s="266" t="s">
        <v>118</v>
      </c>
      <c r="D448" s="144">
        <f>D450</f>
        <v>53201</v>
      </c>
      <c r="E448" s="144">
        <f>E450</f>
        <v>19413.6</v>
      </c>
      <c r="F448" s="132">
        <f t="shared" si="7"/>
        <v>0.3649104340143982</v>
      </c>
      <c r="G448" s="86"/>
    </row>
    <row r="449" spans="1:7" ht="15.75">
      <c r="A449" s="95"/>
      <c r="B449" s="90"/>
      <c r="C449" s="151" t="s">
        <v>45</v>
      </c>
      <c r="D449" s="73"/>
      <c r="E449" s="135"/>
      <c r="F449" s="45"/>
      <c r="G449" s="86"/>
    </row>
    <row r="450" spans="1:7" ht="31.5">
      <c r="A450" s="95"/>
      <c r="B450" s="90"/>
      <c r="C450" s="267" t="s">
        <v>264</v>
      </c>
      <c r="D450" s="65">
        <v>53201</v>
      </c>
      <c r="E450" s="35">
        <v>19413.6</v>
      </c>
      <c r="F450" s="33">
        <f t="shared" si="7"/>
        <v>0.3649104340143982</v>
      </c>
      <c r="G450" s="94">
        <f>D452+D453+D454+D455</f>
        <v>53201</v>
      </c>
    </row>
    <row r="451" spans="1:7" ht="15.75">
      <c r="A451" s="95"/>
      <c r="B451" s="90"/>
      <c r="C451" s="268" t="s">
        <v>57</v>
      </c>
      <c r="D451" s="207"/>
      <c r="E451" s="206"/>
      <c r="F451" s="33"/>
      <c r="G451" s="86"/>
    </row>
    <row r="452" spans="1:7" ht="15.75">
      <c r="A452" s="95"/>
      <c r="B452" s="90"/>
      <c r="C452" s="152" t="s">
        <v>103</v>
      </c>
      <c r="D452" s="141">
        <v>20275</v>
      </c>
      <c r="E452" s="35">
        <v>4000</v>
      </c>
      <c r="F452" s="33">
        <f t="shared" si="7"/>
        <v>0.19728729963008632</v>
      </c>
      <c r="G452" s="86"/>
    </row>
    <row r="453" spans="1:7" ht="15.75">
      <c r="A453" s="95"/>
      <c r="B453" s="90"/>
      <c r="C453" s="152" t="s">
        <v>124</v>
      </c>
      <c r="D453" s="65">
        <v>19420</v>
      </c>
      <c r="E453" s="35">
        <v>12436.1</v>
      </c>
      <c r="F453" s="33">
        <f t="shared" si="7"/>
        <v>0.6403759011328527</v>
      </c>
      <c r="G453" s="94">
        <f>E452+E453+E454+E455</f>
        <v>19413.6</v>
      </c>
    </row>
    <row r="454" spans="1:7" ht="15.75">
      <c r="A454" s="95"/>
      <c r="B454" s="90"/>
      <c r="C454" s="152" t="s">
        <v>125</v>
      </c>
      <c r="D454" s="65">
        <v>7878</v>
      </c>
      <c r="E454" s="35">
        <v>1182.5</v>
      </c>
      <c r="F454" s="33">
        <f t="shared" si="7"/>
        <v>0.1501015486164001</v>
      </c>
      <c r="G454" s="86"/>
    </row>
    <row r="455" spans="1:7" ht="15.75">
      <c r="A455" s="95"/>
      <c r="B455" s="90"/>
      <c r="C455" s="228" t="s">
        <v>134</v>
      </c>
      <c r="D455" s="65">
        <v>5628</v>
      </c>
      <c r="E455" s="35">
        <v>1795</v>
      </c>
      <c r="F455" s="33">
        <f t="shared" si="7"/>
        <v>0.3189410092395167</v>
      </c>
      <c r="G455" s="86"/>
    </row>
    <row r="456" spans="1:7" ht="15.75">
      <c r="A456" s="284"/>
      <c r="B456" s="287">
        <v>85495</v>
      </c>
      <c r="C456" s="269" t="s">
        <v>62</v>
      </c>
      <c r="D456" s="85">
        <f>D458</f>
        <v>182550</v>
      </c>
      <c r="E456" s="85">
        <f>E458</f>
        <v>61515.69</v>
      </c>
      <c r="F456" s="127">
        <f t="shared" si="7"/>
        <v>0.3369799506984388</v>
      </c>
      <c r="G456" s="86"/>
    </row>
    <row r="457" spans="1:7" ht="15.75">
      <c r="A457" s="285"/>
      <c r="B457" s="288"/>
      <c r="C457" s="152" t="s">
        <v>45</v>
      </c>
      <c r="D457" s="219"/>
      <c r="E457" s="222"/>
      <c r="F457" s="32"/>
      <c r="G457" s="86"/>
    </row>
    <row r="458" spans="1:7" ht="15.75">
      <c r="A458" s="285"/>
      <c r="B458" s="288"/>
      <c r="C458" s="152" t="s">
        <v>52</v>
      </c>
      <c r="D458" s="65">
        <v>182550</v>
      </c>
      <c r="E458" s="35">
        <v>61515.69</v>
      </c>
      <c r="F458" s="33">
        <f t="shared" si="7"/>
        <v>0.3369799506984388</v>
      </c>
      <c r="G458" s="86"/>
    </row>
    <row r="459" spans="1:7" ht="15.75">
      <c r="A459" s="285"/>
      <c r="B459" s="288"/>
      <c r="C459" s="152" t="s">
        <v>143</v>
      </c>
      <c r="D459" s="65">
        <v>30000</v>
      </c>
      <c r="E459" s="35">
        <v>20068.69</v>
      </c>
      <c r="F459" s="33">
        <f t="shared" si="7"/>
        <v>0.6689563333333333</v>
      </c>
      <c r="G459" s="86"/>
    </row>
    <row r="460" spans="1:7" ht="15.75">
      <c r="A460" s="285"/>
      <c r="B460" s="288"/>
      <c r="C460" s="211" t="s">
        <v>244</v>
      </c>
      <c r="D460" s="84">
        <v>97287</v>
      </c>
      <c r="E460" s="53">
        <v>0</v>
      </c>
      <c r="F460" s="54">
        <f t="shared" si="7"/>
        <v>0</v>
      </c>
      <c r="G460" s="86"/>
    </row>
    <row r="461" spans="1:7" ht="31.5">
      <c r="A461" s="285"/>
      <c r="B461" s="288"/>
      <c r="C461" s="152" t="s">
        <v>243</v>
      </c>
      <c r="D461" s="84">
        <f>D458-D459-D460</f>
        <v>55263</v>
      </c>
      <c r="E461" s="84">
        <f>E458-E459</f>
        <v>41447</v>
      </c>
      <c r="F461" s="54">
        <f t="shared" si="7"/>
        <v>0.749995476177551</v>
      </c>
      <c r="G461" s="86"/>
    </row>
    <row r="462" spans="1:7" ht="15.75">
      <c r="A462" s="285"/>
      <c r="B462" s="288"/>
      <c r="C462" s="268" t="s">
        <v>57</v>
      </c>
      <c r="D462" s="206"/>
      <c r="E462" s="206"/>
      <c r="F462" s="33"/>
      <c r="G462" s="86"/>
    </row>
    <row r="463" spans="1:7" ht="15.75">
      <c r="A463" s="285"/>
      <c r="B463" s="288"/>
      <c r="C463" s="151" t="s">
        <v>229</v>
      </c>
      <c r="D463" s="141">
        <v>97287</v>
      </c>
      <c r="E463" s="31">
        <v>0</v>
      </c>
      <c r="F463" s="45">
        <f t="shared" si="7"/>
        <v>0</v>
      </c>
      <c r="G463" s="94">
        <f>D463+D464+D465+D466+D467+D468+D469</f>
        <v>182550</v>
      </c>
    </row>
    <row r="464" spans="1:7" s="215" customFormat="1" ht="15.75">
      <c r="A464" s="285"/>
      <c r="B464" s="288"/>
      <c r="C464" s="228" t="s">
        <v>225</v>
      </c>
      <c r="D464" s="67">
        <f>D459</f>
        <v>30000</v>
      </c>
      <c r="E464" s="38">
        <f>E459</f>
        <v>20068.69</v>
      </c>
      <c r="F464" s="49">
        <f t="shared" si="7"/>
        <v>0.6689563333333333</v>
      </c>
      <c r="G464" s="214"/>
    </row>
    <row r="465" spans="1:7" ht="15.75">
      <c r="A465" s="285"/>
      <c r="B465" s="288"/>
      <c r="C465" s="151" t="s">
        <v>103</v>
      </c>
      <c r="D465" s="82">
        <v>44001</v>
      </c>
      <c r="E465" s="41">
        <v>33001</v>
      </c>
      <c r="F465" s="32">
        <f t="shared" si="7"/>
        <v>0.7500056816890526</v>
      </c>
      <c r="G465" s="94">
        <f>E463+E464+E465+E466+E467+E468+E469</f>
        <v>61515.69</v>
      </c>
    </row>
    <row r="466" spans="1:7" ht="15.75">
      <c r="A466" s="285"/>
      <c r="B466" s="288"/>
      <c r="C466" s="152" t="s">
        <v>124</v>
      </c>
      <c r="D466" s="65">
        <v>6101</v>
      </c>
      <c r="E466" s="35">
        <v>4576</v>
      </c>
      <c r="F466" s="33">
        <f t="shared" si="7"/>
        <v>0.7500409768890346</v>
      </c>
      <c r="G466" s="86"/>
    </row>
    <row r="467" spans="1:7" ht="15.75">
      <c r="A467" s="285"/>
      <c r="B467" s="288"/>
      <c r="C467" s="152" t="s">
        <v>125</v>
      </c>
      <c r="D467" s="65">
        <v>2183</v>
      </c>
      <c r="E467" s="35">
        <v>1637</v>
      </c>
      <c r="F467" s="33">
        <f t="shared" si="7"/>
        <v>0.749885478699038</v>
      </c>
      <c r="G467" s="86"/>
    </row>
    <row r="468" spans="1:7" ht="15.75">
      <c r="A468" s="285"/>
      <c r="B468" s="288"/>
      <c r="C468" s="163" t="s">
        <v>134</v>
      </c>
      <c r="D468" s="65">
        <v>1859</v>
      </c>
      <c r="E468" s="35">
        <v>1394</v>
      </c>
      <c r="F468" s="33">
        <f t="shared" si="7"/>
        <v>0.7498655190962883</v>
      </c>
      <c r="G468" s="86"/>
    </row>
    <row r="469" spans="1:7" ht="15.75">
      <c r="A469" s="286"/>
      <c r="B469" s="301"/>
      <c r="C469" s="228" t="s">
        <v>131</v>
      </c>
      <c r="D469" s="67">
        <v>1119</v>
      </c>
      <c r="E469" s="223">
        <v>839</v>
      </c>
      <c r="F469" s="49">
        <f t="shared" si="7"/>
        <v>0.7497765862377123</v>
      </c>
      <c r="G469" s="86"/>
    </row>
    <row r="470" spans="1:7" ht="15.75">
      <c r="A470" s="90">
        <v>900</v>
      </c>
      <c r="B470" s="89"/>
      <c r="C470" s="266" t="s">
        <v>135</v>
      </c>
      <c r="D470" s="142">
        <f>D471</f>
        <v>337458</v>
      </c>
      <c r="E470" s="142">
        <f>E471</f>
        <v>0</v>
      </c>
      <c r="F470" s="132">
        <f t="shared" si="7"/>
        <v>0</v>
      </c>
      <c r="G470" s="86"/>
    </row>
    <row r="471" spans="1:7" ht="15.75">
      <c r="A471" s="90"/>
      <c r="B471" s="5">
        <v>90095</v>
      </c>
      <c r="C471" s="264" t="s">
        <v>62</v>
      </c>
      <c r="D471" s="128">
        <f>D473+D476</f>
        <v>337458</v>
      </c>
      <c r="E471" s="128">
        <f>E473+E476</f>
        <v>0</v>
      </c>
      <c r="F471" s="129">
        <f t="shared" si="7"/>
        <v>0</v>
      </c>
      <c r="G471" s="86"/>
    </row>
    <row r="472" spans="1:7" ht="15.75">
      <c r="A472" s="90"/>
      <c r="B472" s="90"/>
      <c r="C472" s="151" t="s">
        <v>45</v>
      </c>
      <c r="D472" s="134"/>
      <c r="E472" s="135"/>
      <c r="F472" s="45"/>
      <c r="G472" s="86"/>
    </row>
    <row r="473" spans="1:7" ht="15.75">
      <c r="A473" s="90"/>
      <c r="B473" s="90"/>
      <c r="C473" s="152" t="s">
        <v>52</v>
      </c>
      <c r="D473" s="148">
        <v>103858</v>
      </c>
      <c r="E473" s="148">
        <f>E474</f>
        <v>0</v>
      </c>
      <c r="F473" s="33">
        <f t="shared" si="7"/>
        <v>0</v>
      </c>
      <c r="G473" s="86"/>
    </row>
    <row r="474" spans="1:7" ht="15.75">
      <c r="A474" s="90"/>
      <c r="B474" s="90"/>
      <c r="C474" s="211" t="s">
        <v>143</v>
      </c>
      <c r="D474" s="84">
        <v>17310</v>
      </c>
      <c r="E474" s="53">
        <v>0</v>
      </c>
      <c r="F474" s="54">
        <f t="shared" si="7"/>
        <v>0</v>
      </c>
      <c r="G474" s="86"/>
    </row>
    <row r="475" spans="1:7" ht="31.5">
      <c r="A475" s="90"/>
      <c r="B475" s="274"/>
      <c r="C475" s="152" t="s">
        <v>243</v>
      </c>
      <c r="D475" s="84">
        <f>D473-D474</f>
        <v>86548</v>
      </c>
      <c r="E475" s="84">
        <f>E473-E474</f>
        <v>0</v>
      </c>
      <c r="F475" s="54">
        <f>E475/D475</f>
        <v>0</v>
      </c>
      <c r="G475" s="86"/>
    </row>
    <row r="476" spans="1:7" s="273" customFormat="1" ht="15.75">
      <c r="A476" s="95"/>
      <c r="B476" s="90"/>
      <c r="C476" s="152" t="s">
        <v>56</v>
      </c>
      <c r="D476" s="35">
        <v>233600</v>
      </c>
      <c r="E476" s="35">
        <v>0</v>
      </c>
      <c r="F476" s="33">
        <f>E476/D476</f>
        <v>0</v>
      </c>
      <c r="G476" s="272"/>
    </row>
    <row r="477" spans="1:7" ht="15.75">
      <c r="A477" s="5">
        <v>921</v>
      </c>
      <c r="B477" s="93"/>
      <c r="C477" s="264" t="s">
        <v>136</v>
      </c>
      <c r="D477" s="85">
        <f>D478+D481+D484</f>
        <v>1534763</v>
      </c>
      <c r="E477" s="85">
        <f>E478+E481+E484</f>
        <v>662731</v>
      </c>
      <c r="F477" s="129">
        <f t="shared" si="7"/>
        <v>0.43181325064521364</v>
      </c>
      <c r="G477" s="86"/>
    </row>
    <row r="478" spans="1:7" ht="15.75">
      <c r="A478" s="90"/>
      <c r="B478" s="5">
        <v>92116</v>
      </c>
      <c r="C478" s="264" t="s">
        <v>137</v>
      </c>
      <c r="D478" s="128">
        <f>D480</f>
        <v>121200</v>
      </c>
      <c r="E478" s="128">
        <f>E480</f>
        <v>60600</v>
      </c>
      <c r="F478" s="129">
        <f t="shared" si="7"/>
        <v>0.5</v>
      </c>
      <c r="G478" s="86"/>
    </row>
    <row r="479" spans="1:7" ht="15.75">
      <c r="A479" s="90"/>
      <c r="B479" s="90"/>
      <c r="C479" s="151" t="s">
        <v>45</v>
      </c>
      <c r="D479" s="134"/>
      <c r="E479" s="135"/>
      <c r="F479" s="45"/>
      <c r="G479" s="86"/>
    </row>
    <row r="480" spans="1:7" ht="15.75">
      <c r="A480" s="90"/>
      <c r="B480" s="92"/>
      <c r="C480" s="228" t="s">
        <v>261</v>
      </c>
      <c r="D480" s="161">
        <v>121200</v>
      </c>
      <c r="E480" s="161">
        <v>60600</v>
      </c>
      <c r="F480" s="49">
        <f t="shared" si="7"/>
        <v>0.5</v>
      </c>
      <c r="G480" s="86"/>
    </row>
    <row r="481" spans="1:7" ht="15.75">
      <c r="A481" s="90"/>
      <c r="B481" s="90">
        <v>92118</v>
      </c>
      <c r="C481" s="266" t="s">
        <v>138</v>
      </c>
      <c r="D481" s="144">
        <f>D483</f>
        <v>1139773</v>
      </c>
      <c r="E481" s="144">
        <f>E483</f>
        <v>544000</v>
      </c>
      <c r="F481" s="132">
        <f t="shared" si="7"/>
        <v>0.4772880213867147</v>
      </c>
      <c r="G481" s="86"/>
    </row>
    <row r="482" spans="1:7" ht="15.75">
      <c r="A482" s="90"/>
      <c r="B482" s="90"/>
      <c r="C482" s="151" t="s">
        <v>45</v>
      </c>
      <c r="D482" s="134"/>
      <c r="E482" s="135"/>
      <c r="F482" s="45"/>
      <c r="G482" s="86"/>
    </row>
    <row r="483" spans="1:7" ht="15.75">
      <c r="A483" s="90"/>
      <c r="B483" s="90"/>
      <c r="C483" s="211" t="s">
        <v>249</v>
      </c>
      <c r="D483" s="208">
        <v>1139773</v>
      </c>
      <c r="E483" s="209">
        <v>544000</v>
      </c>
      <c r="F483" s="54">
        <f t="shared" si="7"/>
        <v>0.4772880213867147</v>
      </c>
      <c r="G483" s="181"/>
    </row>
    <row r="484" spans="1:7" ht="15.75">
      <c r="A484" s="90"/>
      <c r="B484" s="5">
        <v>92195</v>
      </c>
      <c r="C484" s="264" t="s">
        <v>62</v>
      </c>
      <c r="D484" s="128">
        <f>D486</f>
        <v>273790</v>
      </c>
      <c r="E484" s="128">
        <f>E486</f>
        <v>58131</v>
      </c>
      <c r="F484" s="129">
        <f t="shared" si="7"/>
        <v>0.21231966105409256</v>
      </c>
      <c r="G484" s="181"/>
    </row>
    <row r="485" spans="1:7" ht="15.75">
      <c r="A485" s="90"/>
      <c r="B485" s="90"/>
      <c r="C485" s="151" t="s">
        <v>45</v>
      </c>
      <c r="D485" s="134"/>
      <c r="E485" s="135"/>
      <c r="F485" s="45"/>
      <c r="G485" s="181"/>
    </row>
    <row r="486" spans="1:7" ht="15.75">
      <c r="A486" s="90"/>
      <c r="B486" s="90"/>
      <c r="C486" s="152" t="s">
        <v>52</v>
      </c>
      <c r="D486" s="65">
        <v>273790</v>
      </c>
      <c r="E486" s="35">
        <v>58131</v>
      </c>
      <c r="F486" s="33">
        <f t="shared" si="7"/>
        <v>0.21231966105409256</v>
      </c>
      <c r="G486" s="86"/>
    </row>
    <row r="487" spans="1:7" ht="15.75">
      <c r="A487" s="90"/>
      <c r="B487" s="90"/>
      <c r="C487" s="152" t="s">
        <v>244</v>
      </c>
      <c r="D487" s="65">
        <v>14200</v>
      </c>
      <c r="E487" s="35">
        <v>3000</v>
      </c>
      <c r="F487" s="33">
        <f t="shared" si="7"/>
        <v>0.2112676056338028</v>
      </c>
      <c r="G487" s="86"/>
    </row>
    <row r="488" spans="1:7" ht="15.75">
      <c r="A488" s="90"/>
      <c r="B488" s="90"/>
      <c r="C488" s="152" t="s">
        <v>143</v>
      </c>
      <c r="D488" s="65">
        <v>59590</v>
      </c>
      <c r="E488" s="35">
        <v>33606</v>
      </c>
      <c r="F488" s="33">
        <f t="shared" si="7"/>
        <v>0.5639536835039436</v>
      </c>
      <c r="G488" s="86"/>
    </row>
    <row r="489" spans="1:7" ht="31.5">
      <c r="A489" s="90"/>
      <c r="B489" s="90"/>
      <c r="C489" s="152" t="s">
        <v>243</v>
      </c>
      <c r="D489" s="65">
        <f>D486-D487-D488-D490</f>
        <v>80000</v>
      </c>
      <c r="E489" s="65">
        <f>E486-E487-E488-E490</f>
        <v>21525</v>
      </c>
      <c r="F489" s="33">
        <f t="shared" si="7"/>
        <v>0.2690625</v>
      </c>
      <c r="G489" s="86"/>
    </row>
    <row r="490" spans="1:7" ht="31.5">
      <c r="A490" s="90"/>
      <c r="B490" s="274"/>
      <c r="C490" s="152" t="s">
        <v>265</v>
      </c>
      <c r="D490" s="65">
        <f>D491</f>
        <v>120000</v>
      </c>
      <c r="E490" s="65">
        <f>E491</f>
        <v>0</v>
      </c>
      <c r="F490" s="33">
        <f t="shared" si="7"/>
        <v>0</v>
      </c>
      <c r="G490" s="86"/>
    </row>
    <row r="491" spans="1:7" ht="15.75">
      <c r="A491" s="90"/>
      <c r="B491" s="274"/>
      <c r="C491" s="240" t="s">
        <v>266</v>
      </c>
      <c r="D491" s="182">
        <v>120000</v>
      </c>
      <c r="E491" s="182">
        <v>0</v>
      </c>
      <c r="F491" s="49">
        <f t="shared" si="7"/>
        <v>0</v>
      </c>
      <c r="G491" s="86"/>
    </row>
    <row r="492" spans="1:7" ht="15.75">
      <c r="A492" s="299">
        <v>926</v>
      </c>
      <c r="B492" s="97"/>
      <c r="C492" s="266" t="s">
        <v>139</v>
      </c>
      <c r="D492" s="144">
        <f>D496+D493</f>
        <v>454800</v>
      </c>
      <c r="E492" s="144">
        <f>E496+E493</f>
        <v>70471.14</v>
      </c>
      <c r="F492" s="132">
        <f t="shared" si="7"/>
        <v>0.15494973614775726</v>
      </c>
      <c r="G492" s="86"/>
    </row>
    <row r="493" spans="1:7" ht="15.75">
      <c r="A493" s="299"/>
      <c r="B493" s="99">
        <v>92601</v>
      </c>
      <c r="C493" s="264" t="s">
        <v>217</v>
      </c>
      <c r="D493" s="128">
        <f>D495</f>
        <v>317000</v>
      </c>
      <c r="E493" s="128">
        <f>E495</f>
        <v>0</v>
      </c>
      <c r="F493" s="129">
        <f>E493/D493</f>
        <v>0</v>
      </c>
      <c r="G493" s="86"/>
    </row>
    <row r="494" spans="1:7" s="188" customFormat="1" ht="15.75">
      <c r="A494" s="299"/>
      <c r="B494" s="97"/>
      <c r="C494" s="152" t="s">
        <v>45</v>
      </c>
      <c r="D494" s="65"/>
      <c r="E494" s="65"/>
      <c r="F494" s="33"/>
      <c r="G494" s="86"/>
    </row>
    <row r="495" spans="1:7" s="188" customFormat="1" ht="15.75">
      <c r="A495" s="299"/>
      <c r="B495" s="96"/>
      <c r="C495" s="228" t="s">
        <v>172</v>
      </c>
      <c r="D495" s="67">
        <v>317000</v>
      </c>
      <c r="E495" s="67">
        <v>0</v>
      </c>
      <c r="F495" s="49">
        <f>E495/D495</f>
        <v>0</v>
      </c>
      <c r="G495" s="86"/>
    </row>
    <row r="496" spans="1:7" ht="15.75">
      <c r="A496" s="299"/>
      <c r="B496" s="281">
        <v>92605</v>
      </c>
      <c r="C496" s="264" t="s">
        <v>140</v>
      </c>
      <c r="D496" s="128">
        <f>D498</f>
        <v>137800</v>
      </c>
      <c r="E496" s="128">
        <f>E498</f>
        <v>70471.14</v>
      </c>
      <c r="F496" s="129">
        <f t="shared" si="7"/>
        <v>0.5114015965166908</v>
      </c>
      <c r="G496" s="86"/>
    </row>
    <row r="497" spans="1:7" ht="15.75">
      <c r="A497" s="299"/>
      <c r="B497" s="299"/>
      <c r="C497" s="151" t="s">
        <v>45</v>
      </c>
      <c r="D497" s="134"/>
      <c r="E497" s="135"/>
      <c r="F497" s="45"/>
      <c r="G497" s="86"/>
    </row>
    <row r="498" spans="1:7" ht="15.75">
      <c r="A498" s="299"/>
      <c r="B498" s="299"/>
      <c r="C498" s="152" t="s">
        <v>52</v>
      </c>
      <c r="D498" s="65">
        <v>137800</v>
      </c>
      <c r="E498" s="35">
        <v>70471.14</v>
      </c>
      <c r="F498" s="33">
        <f t="shared" si="7"/>
        <v>0.5114015965166908</v>
      </c>
      <c r="G498" s="86"/>
    </row>
    <row r="499" spans="1:7" ht="15.75">
      <c r="A499" s="299"/>
      <c r="B499" s="299"/>
      <c r="C499" s="152" t="s">
        <v>143</v>
      </c>
      <c r="D499" s="65">
        <v>107800</v>
      </c>
      <c r="E499" s="35">
        <v>67200</v>
      </c>
      <c r="F499" s="33">
        <f t="shared" si="7"/>
        <v>0.6233766233766234</v>
      </c>
      <c r="G499" s="86"/>
    </row>
    <row r="500" spans="1:7" ht="31.5">
      <c r="A500" s="299"/>
      <c r="B500" s="299"/>
      <c r="C500" s="152" t="s">
        <v>243</v>
      </c>
      <c r="D500" s="65">
        <f>D498-D499</f>
        <v>30000</v>
      </c>
      <c r="E500" s="65">
        <f>E498-E499</f>
        <v>3271.1399999999994</v>
      </c>
      <c r="F500" s="33">
        <f t="shared" si="7"/>
        <v>0.10903799999999998</v>
      </c>
      <c r="G500" s="86"/>
    </row>
    <row r="501" spans="1:7" ht="15.75">
      <c r="A501" s="290" t="s">
        <v>141</v>
      </c>
      <c r="B501" s="306"/>
      <c r="C501" s="291"/>
      <c r="D501" s="85">
        <f>D7+D14+D30+D41+D48+D63+D96+D128+D135+D143+D251+D278+D349+D370+D470+D492+D477</f>
        <v>201023325</v>
      </c>
      <c r="E501" s="85">
        <f>E7+E14+E30+E41+E48+E63+E96+E128+E135+E143+E251+E278+E349+E370+E470+E492+E477</f>
        <v>67060137.629999995</v>
      </c>
      <c r="F501" s="127">
        <f t="shared" si="7"/>
        <v>0.33359381370296204</v>
      </c>
      <c r="G501" s="86"/>
    </row>
    <row r="502" spans="1:7" ht="15.75">
      <c r="A502" s="307"/>
      <c r="B502" s="101" t="s">
        <v>45</v>
      </c>
      <c r="C502" s="102"/>
      <c r="D502" s="103"/>
      <c r="E502" s="103"/>
      <c r="F502" s="104"/>
      <c r="G502" s="86"/>
    </row>
    <row r="503" spans="1:7" ht="15.75">
      <c r="A503" s="308"/>
      <c r="B503" s="310" t="s">
        <v>142</v>
      </c>
      <c r="C503" s="311"/>
      <c r="D503" s="105">
        <f>D501-D509</f>
        <v>125448745</v>
      </c>
      <c r="E503" s="105">
        <f>E501-E509</f>
        <v>59871227.97</v>
      </c>
      <c r="F503" s="106">
        <f aca="true" t="shared" si="8" ref="F503:F509">E503/D503</f>
        <v>0.47725649204382237</v>
      </c>
      <c r="G503" s="94">
        <f>E503+E509</f>
        <v>67060137.629999995</v>
      </c>
    </row>
    <row r="504" spans="1:8" ht="15.75">
      <c r="A504" s="308"/>
      <c r="B504" s="312" t="s">
        <v>244</v>
      </c>
      <c r="C504" s="313"/>
      <c r="D504" s="108">
        <f>D18+D23+D45+D51+D54+D61+D67+D75+D82+D87+D90+D109+D147+D165+D173+D194+D201+D221+D229+D232+D275+D282+D294+D311+D321+D336+D340+D352+D356+D361+D368+D374+D384+D392+D399+D411+D432+D487+D460</f>
        <v>65539702</v>
      </c>
      <c r="E504" s="108">
        <f>E18+E23+E45+E51+E54+E61+E67+E75+E82+E87+E90+E109+E147+E165+E173+E194+E201+E221+E229+E232+E275+E282+E294+E311+E321+E336+E340+E352+E356+E361+E368+E374+E384+E392+E399+E411+E432+E487+E460</f>
        <v>32897538.06</v>
      </c>
      <c r="F504" s="109">
        <f t="shared" si="8"/>
        <v>0.5019482398623051</v>
      </c>
      <c r="G504" s="94"/>
      <c r="H504" s="1"/>
    </row>
    <row r="505" spans="1:7" ht="15.75">
      <c r="A505" s="308"/>
      <c r="B505" s="302" t="s">
        <v>143</v>
      </c>
      <c r="C505" s="303"/>
      <c r="D505" s="110">
        <f>D13+D24+D34+D76+D95+D115+D148+D174+D255+D260+D276+D283+D295+D307+D312+D317+D326+D337+D380+D400+D433+D444+D459+D474+D480+D483+D488+D499+D124</f>
        <v>16494800</v>
      </c>
      <c r="E505" s="110">
        <f>E13+E24+E34+E76+E95+E115+E148+E174+E255+E260+E276+E283+E295+E307+E312+E317+E326+E337+E380+E400+E433+E444+E459+E474+E480+E483+E488+E499+E124</f>
        <v>7346375.24</v>
      </c>
      <c r="F505" s="111">
        <f t="shared" si="8"/>
        <v>0.4453752237068652</v>
      </c>
      <c r="G505" s="86"/>
    </row>
    <row r="506" spans="1:7" ht="15.75">
      <c r="A506" s="308"/>
      <c r="B506" s="302" t="s">
        <v>144</v>
      </c>
      <c r="C506" s="303"/>
      <c r="D506" s="110">
        <f>D129</f>
        <v>762017</v>
      </c>
      <c r="E506" s="110">
        <f>E129</f>
        <v>455273.18</v>
      </c>
      <c r="F506" s="111">
        <f t="shared" si="8"/>
        <v>0.597458035713114</v>
      </c>
      <c r="G506" s="86"/>
    </row>
    <row r="507" spans="1:7" ht="15.75">
      <c r="A507" s="308"/>
      <c r="B507" s="314" t="s">
        <v>245</v>
      </c>
      <c r="C507" s="315"/>
      <c r="D507" s="224">
        <f>D132</f>
        <v>463372</v>
      </c>
      <c r="E507" s="224">
        <f>E132</f>
        <v>0</v>
      </c>
      <c r="F507" s="225"/>
      <c r="G507" s="86"/>
    </row>
    <row r="508" spans="1:7" ht="15.75">
      <c r="A508" s="308"/>
      <c r="B508" s="304" t="s">
        <v>243</v>
      </c>
      <c r="C508" s="305"/>
      <c r="D508" s="112">
        <f>D10+D19+D25+D35+D40+D46+D57+D62+D68+D71+D77+D83+D88+D91+D102+D105+D110+D111+D119+D123+D127+D138+D139+D141+D142+D149+D166+D175+D195+D202+D222+D230+D233+D263+D277+D284+D296+D313+D322+D329+D338+D341+D357+D362+D369+D375+D385+D393+D401+D409+D412+D434+D450+D461+D475+D489+D491+D500</f>
        <v>42188854</v>
      </c>
      <c r="E508" s="112">
        <f>E10+E19+E25+E35+E40+E46+E57+E62+E68+E71+E77+E83+E88+E91+E102+E105+E110+E111+E119+E123+E127+E138+E139+E141+E142+E149+E166+E175+E195+E202+E222+E230+E233+E263+E277+E284+E296+E313+E322+E329+E338+E341+E357+E362+E369+E375+E385+E393+E401+E409+E412+E434+E450+E461+E475+E489+E491+E500</f>
        <v>19172040.490000006</v>
      </c>
      <c r="F508" s="113">
        <f t="shared" si="8"/>
        <v>0.45443378220228514</v>
      </c>
      <c r="G508" s="86"/>
    </row>
    <row r="509" spans="1:7" ht="15.75">
      <c r="A509" s="309"/>
      <c r="B509" s="310" t="s">
        <v>56</v>
      </c>
      <c r="C509" s="311"/>
      <c r="D509" s="105">
        <f>D26+D37+D47+D78+D99+D140+D150+D176+D256+D297+D323+D342+D363+D435+D476+D495</f>
        <v>75574580</v>
      </c>
      <c r="E509" s="105">
        <f>E26+E37+E47+E78+E99+E140+E150+E176+E256+E297+E323+E342+E363+E435+E476+E495</f>
        <v>7188909.66</v>
      </c>
      <c r="F509" s="107">
        <f t="shared" si="8"/>
        <v>0.09512338222719861</v>
      </c>
      <c r="G509" s="86"/>
    </row>
    <row r="510" spans="1:7" ht="15.75">
      <c r="A510" s="86"/>
      <c r="B510" s="86"/>
      <c r="C510" s="86"/>
      <c r="D510" s="86"/>
      <c r="E510" s="86"/>
      <c r="F510" s="86"/>
      <c r="G510" s="86"/>
    </row>
    <row r="511" spans="1:7" ht="15.75">
      <c r="A511" s="86"/>
      <c r="B511" s="86"/>
      <c r="C511" s="86" t="s">
        <v>227</v>
      </c>
      <c r="D511" s="94">
        <f>D18+D23+D45+D51+D54+D61+D67+D75+D82+D87+D90+D109+D147+D165+D173+D194+D201+D221+D229+D232+D275+D282+D294+D311+D321+D336+D340+D352+D356+D361+D368+D374+D384+D392+D399+D411+D432+D487+D460</f>
        <v>65539702</v>
      </c>
      <c r="E511" s="94">
        <f>E18+E23+E45+E51+E54+E61+E67+E75+E82+E87+E90+E109+E147+E165+E173+E194+E201+E221+E229+E232+E275+E282+E294+E311+E321+E336+E340+E352+E356+E361+E368+E374+E384+E392+E399+E411+E432+E487+E460</f>
        <v>32897538.06</v>
      </c>
      <c r="F511" s="86"/>
      <c r="G511" s="86"/>
    </row>
    <row r="512" spans="1:7" ht="15.75">
      <c r="A512" s="86"/>
      <c r="B512" s="86"/>
      <c r="C512" s="86" t="s">
        <v>231</v>
      </c>
      <c r="D512" s="94">
        <f>D13+D24+D34+D76+D95+D115+D148+D174+D255+D260+D276+D283+D295+D307+D312+D317+D326+D337+D380+D400+D433+D444+D459+D474+D480+D483+D488+D499+D124</f>
        <v>16494800</v>
      </c>
      <c r="E512" s="94">
        <f>E13+E24+E34+E76+E95+E115+E148+E174+E255+E260+E276+E283+E295+E307+E312+E317+E326+E337+E380+E400+E433+E444+E459+E474+E480+E483+E488+E499+E124</f>
        <v>7346375.24</v>
      </c>
      <c r="F512" s="86"/>
      <c r="G512" s="86"/>
    </row>
    <row r="513" spans="1:7" ht="15.75">
      <c r="A513" s="86"/>
      <c r="B513" s="86"/>
      <c r="C513" s="86" t="s">
        <v>232</v>
      </c>
      <c r="D513" s="94">
        <f>D10+D19+D25+D35+D40+D46+D57+D62+D68+D71+D77+D83+D88+D91+D102+D105+D110+D111+D119+D123+D127+D138+D139+D141+D142+D149+D166+D175+D195+D202+D222+D230+D233+D263+D277+D284+D296+D313+D322+D329+D338+D341+D357+D362+D369+D375+D385+D393+D401+D409+D412+D434+D450+D461+D475+D489+D491+D500</f>
        <v>42188854</v>
      </c>
      <c r="E513" s="94">
        <f>E10+E19+E25+E35+E40+E46+E57+E62+E68+E71+E77+E83+E88+E91+E102+E105+E110+E111+E119+E123+E127+E138+E139+E141+E142+E149+E166+E175+E195+E202+E222+E230+E233+E263+E277+E284+E296+E313+E322+E329+E338+E341+E357+E362+E369+E375+E385+E393+E401+E409+E412+E434+E450+E461+E475+E489+E491+E500</f>
        <v>19172040.490000006</v>
      </c>
      <c r="F513" s="86"/>
      <c r="G513" s="86"/>
    </row>
    <row r="514" spans="1:7" ht="15.75">
      <c r="A514" s="86"/>
      <c r="B514" s="86"/>
      <c r="C514" s="86" t="s">
        <v>230</v>
      </c>
      <c r="D514" s="94">
        <f>D26+D37+D47+D78+D99+D140+D150+D176+D256+D297+D323+D342+D363+D435+D476+D495</f>
        <v>75574580</v>
      </c>
      <c r="E514" s="94">
        <f>E26+E37+E47+E78+E99+E140+E150+E176+E256+E297+E323+E342+E363+E435+E476+E495</f>
        <v>7188909.66</v>
      </c>
      <c r="F514" s="86"/>
      <c r="G514" s="86"/>
    </row>
    <row r="515" spans="1:7" ht="15.75">
      <c r="A515" s="86"/>
      <c r="B515" s="86"/>
      <c r="C515" s="86" t="s">
        <v>291</v>
      </c>
      <c r="D515" s="94">
        <f>D506+D507</f>
        <v>1225389</v>
      </c>
      <c r="E515" s="94">
        <f>E506+E507</f>
        <v>455273.18</v>
      </c>
      <c r="F515" s="86"/>
      <c r="G515" s="86"/>
    </row>
    <row r="516" spans="1:7" ht="15.75">
      <c r="A516" s="86"/>
      <c r="B516" s="86"/>
      <c r="C516" s="86"/>
      <c r="D516" s="94"/>
      <c r="E516" s="86"/>
      <c r="F516" s="86"/>
      <c r="G516" s="86"/>
    </row>
    <row r="517" spans="1:7" ht="15.75">
      <c r="A517" s="86"/>
      <c r="B517" s="86"/>
      <c r="C517" s="86"/>
      <c r="D517" s="94"/>
      <c r="E517" s="86"/>
      <c r="F517" s="86"/>
      <c r="G517" s="86"/>
    </row>
    <row r="518" spans="1:7" ht="15.75">
      <c r="A518" s="86"/>
      <c r="B518" s="86"/>
      <c r="C518" s="86"/>
      <c r="D518" s="94"/>
      <c r="E518" s="86"/>
      <c r="F518" s="86"/>
      <c r="G518" s="86"/>
    </row>
    <row r="519" spans="1:7" ht="15.75">
      <c r="A519" s="86"/>
      <c r="B519" s="86"/>
      <c r="C519" s="86"/>
      <c r="D519" s="94"/>
      <c r="E519" s="86"/>
      <c r="F519" s="86"/>
      <c r="G519" s="86"/>
    </row>
    <row r="520" spans="1:7" ht="15.75">
      <c r="A520" s="86"/>
      <c r="B520" s="86"/>
      <c r="C520" s="86"/>
      <c r="D520" s="86"/>
      <c r="E520" s="86"/>
      <c r="F520" s="86"/>
      <c r="G520" s="86"/>
    </row>
    <row r="521" spans="1:7" ht="15.75">
      <c r="A521" s="86"/>
      <c r="B521" s="86"/>
      <c r="C521" s="86"/>
      <c r="D521" s="86"/>
      <c r="E521" s="86"/>
      <c r="F521" s="86"/>
      <c r="G521" s="86"/>
    </row>
    <row r="522" spans="1:7" ht="15.75">
      <c r="A522" s="86"/>
      <c r="B522" s="86"/>
      <c r="C522" s="86"/>
      <c r="D522" s="86"/>
      <c r="E522" s="86"/>
      <c r="F522" s="86"/>
      <c r="G522" s="86"/>
    </row>
    <row r="523" spans="1:7" ht="15.75">
      <c r="A523" s="86"/>
      <c r="B523" s="86"/>
      <c r="C523" s="86"/>
      <c r="D523" s="86"/>
      <c r="E523" s="86"/>
      <c r="F523" s="86"/>
      <c r="G523" s="86"/>
    </row>
    <row r="524" spans="1:7" ht="15.75">
      <c r="A524" s="86"/>
      <c r="B524" s="86"/>
      <c r="C524" s="86"/>
      <c r="D524" s="86"/>
      <c r="E524" s="86"/>
      <c r="F524" s="86"/>
      <c r="G524" s="86"/>
    </row>
    <row r="525" spans="1:7" ht="15.75">
      <c r="A525" s="86"/>
      <c r="B525" s="86"/>
      <c r="C525" s="86"/>
      <c r="D525" s="86"/>
      <c r="E525" s="86"/>
      <c r="F525" s="86"/>
      <c r="G525" s="86"/>
    </row>
    <row r="526" spans="1:7" ht="15.75">
      <c r="A526" s="86"/>
      <c r="B526" s="86"/>
      <c r="C526" s="86"/>
      <c r="D526" s="86"/>
      <c r="E526" s="86"/>
      <c r="F526" s="86"/>
      <c r="G526" s="86"/>
    </row>
    <row r="527" spans="1:7" ht="15.75">
      <c r="A527" s="86"/>
      <c r="B527" s="86"/>
      <c r="C527" s="86"/>
      <c r="D527" s="86"/>
      <c r="E527" s="86"/>
      <c r="F527" s="86"/>
      <c r="G527" s="86"/>
    </row>
    <row r="528" spans="1:7" ht="15.75">
      <c r="A528" s="86"/>
      <c r="B528" s="86"/>
      <c r="C528" s="86"/>
      <c r="D528" s="86"/>
      <c r="E528" s="86"/>
      <c r="F528" s="86"/>
      <c r="G528" s="86"/>
    </row>
    <row r="529" spans="1:7" ht="15.75">
      <c r="A529" s="86"/>
      <c r="B529" s="86"/>
      <c r="C529" s="86"/>
      <c r="D529" s="86"/>
      <c r="E529" s="86"/>
      <c r="F529" s="86"/>
      <c r="G529" s="86"/>
    </row>
    <row r="530" spans="1:7" ht="15.75">
      <c r="A530" s="86"/>
      <c r="B530" s="86"/>
      <c r="C530" s="86"/>
      <c r="D530" s="86"/>
      <c r="E530" s="86"/>
      <c r="F530" s="86"/>
      <c r="G530" s="86"/>
    </row>
    <row r="531" spans="1:7" ht="15.75">
      <c r="A531" s="86"/>
      <c r="B531" s="86"/>
      <c r="C531" s="86"/>
      <c r="D531" s="86"/>
      <c r="E531" s="86"/>
      <c r="F531" s="86"/>
      <c r="G531" s="86"/>
    </row>
    <row r="532" spans="1:7" ht="15.75">
      <c r="A532" s="86"/>
      <c r="B532" s="86"/>
      <c r="C532" s="86"/>
      <c r="D532" s="86"/>
      <c r="E532" s="86"/>
      <c r="F532" s="86"/>
      <c r="G532" s="86"/>
    </row>
    <row r="533" spans="1:7" ht="15.75">
      <c r="A533" s="86"/>
      <c r="B533" s="86"/>
      <c r="C533" s="86"/>
      <c r="D533" s="86"/>
      <c r="E533" s="86"/>
      <c r="F533" s="86"/>
      <c r="G533" s="86"/>
    </row>
    <row r="534" spans="1:7" ht="15.75">
      <c r="A534" s="86"/>
      <c r="B534" s="86"/>
      <c r="C534" s="86"/>
      <c r="D534" s="86"/>
      <c r="E534" s="86"/>
      <c r="F534" s="86"/>
      <c r="G534" s="86"/>
    </row>
    <row r="535" spans="1:7" ht="15.75">
      <c r="A535" s="86"/>
      <c r="B535" s="86"/>
      <c r="C535" s="86"/>
      <c r="D535" s="86"/>
      <c r="E535" s="86"/>
      <c r="F535" s="86"/>
      <c r="G535" s="86"/>
    </row>
    <row r="536" spans="1:7" ht="15.75">
      <c r="A536" s="86"/>
      <c r="B536" s="86"/>
      <c r="C536" s="86"/>
      <c r="D536" s="86"/>
      <c r="E536" s="86"/>
      <c r="F536" s="86"/>
      <c r="G536" s="86"/>
    </row>
    <row r="537" spans="1:7" ht="15.75">
      <c r="A537" s="86"/>
      <c r="B537" s="86"/>
      <c r="C537" s="86"/>
      <c r="D537" s="86"/>
      <c r="E537" s="86"/>
      <c r="F537" s="86"/>
      <c r="G537" s="86"/>
    </row>
    <row r="538" spans="1:7" ht="15.75">
      <c r="A538" s="86"/>
      <c r="B538" s="86"/>
      <c r="C538" s="86"/>
      <c r="D538" s="86"/>
      <c r="E538" s="86"/>
      <c r="F538" s="86"/>
      <c r="G538" s="86"/>
    </row>
    <row r="539" spans="1:7" ht="15.75">
      <c r="A539" s="86"/>
      <c r="B539" s="86"/>
      <c r="C539" s="86"/>
      <c r="D539" s="86"/>
      <c r="E539" s="86"/>
      <c r="F539" s="86"/>
      <c r="G539" s="86"/>
    </row>
    <row r="540" spans="1:7" ht="15.75">
      <c r="A540" s="86"/>
      <c r="B540" s="86"/>
      <c r="C540" s="86"/>
      <c r="D540" s="86"/>
      <c r="E540" s="86"/>
      <c r="F540" s="86"/>
      <c r="G540" s="86"/>
    </row>
    <row r="541" spans="1:7" ht="15.75">
      <c r="A541" s="86"/>
      <c r="B541" s="86"/>
      <c r="C541" s="86"/>
      <c r="D541" s="86"/>
      <c r="E541" s="86"/>
      <c r="F541" s="86"/>
      <c r="G541" s="86"/>
    </row>
    <row r="542" spans="1:7" ht="15.75">
      <c r="A542" s="86"/>
      <c r="B542" s="86"/>
      <c r="C542" s="86"/>
      <c r="D542" s="86"/>
      <c r="E542" s="86"/>
      <c r="F542" s="86"/>
      <c r="G542" s="86"/>
    </row>
    <row r="543" spans="1:7" ht="15.75">
      <c r="A543" s="86"/>
      <c r="B543" s="86"/>
      <c r="C543" s="86"/>
      <c r="D543" s="86"/>
      <c r="E543" s="86"/>
      <c r="F543" s="86"/>
      <c r="G543" s="86"/>
    </row>
    <row r="544" spans="1:7" ht="15.75">
      <c r="A544" s="86"/>
      <c r="B544" s="86"/>
      <c r="C544" s="86"/>
      <c r="D544" s="86"/>
      <c r="E544" s="86"/>
      <c r="F544" s="86"/>
      <c r="G544" s="86"/>
    </row>
    <row r="545" spans="1:7" ht="15.75">
      <c r="A545" s="86"/>
      <c r="B545" s="86"/>
      <c r="C545" s="86"/>
      <c r="D545" s="86"/>
      <c r="E545" s="86"/>
      <c r="F545" s="86"/>
      <c r="G545" s="86"/>
    </row>
    <row r="546" spans="1:7" ht="15.75">
      <c r="A546" s="86"/>
      <c r="B546" s="86"/>
      <c r="C546" s="86"/>
      <c r="D546" s="86"/>
      <c r="E546" s="86"/>
      <c r="F546" s="86"/>
      <c r="G546" s="86"/>
    </row>
    <row r="547" spans="1:7" ht="15.75">
      <c r="A547" s="86"/>
      <c r="B547" s="86"/>
      <c r="C547" s="86"/>
      <c r="D547" s="86"/>
      <c r="E547" s="86"/>
      <c r="F547" s="86"/>
      <c r="G547" s="86"/>
    </row>
    <row r="548" spans="1:7" ht="15.75">
      <c r="A548" s="86"/>
      <c r="B548" s="86"/>
      <c r="C548" s="86"/>
      <c r="D548" s="86"/>
      <c r="E548" s="86"/>
      <c r="F548" s="86"/>
      <c r="G548" s="86"/>
    </row>
    <row r="549" spans="1:7" ht="15.75">
      <c r="A549" s="86"/>
      <c r="B549" s="86"/>
      <c r="C549" s="86"/>
      <c r="D549" s="86"/>
      <c r="E549" s="86"/>
      <c r="F549" s="86"/>
      <c r="G549" s="86"/>
    </row>
    <row r="550" spans="1:7" ht="15.75">
      <c r="A550" s="86"/>
      <c r="B550" s="86"/>
      <c r="C550" s="86"/>
      <c r="D550" s="86"/>
      <c r="E550" s="86"/>
      <c r="F550" s="86"/>
      <c r="G550" s="86"/>
    </row>
    <row r="551" spans="1:7" ht="15.75">
      <c r="A551" s="86"/>
      <c r="B551" s="86"/>
      <c r="C551" s="86"/>
      <c r="D551" s="86"/>
      <c r="E551" s="86"/>
      <c r="F551" s="86"/>
      <c r="G551" s="86"/>
    </row>
    <row r="552" spans="1:7" ht="15.75">
      <c r="A552" s="86"/>
      <c r="B552" s="86"/>
      <c r="C552" s="86"/>
      <c r="D552" s="86"/>
      <c r="E552" s="86"/>
      <c r="F552" s="86"/>
      <c r="G552" s="86"/>
    </row>
    <row r="553" spans="1:7" ht="15.75">
      <c r="A553" s="86"/>
      <c r="B553" s="86"/>
      <c r="C553" s="86"/>
      <c r="D553" s="86"/>
      <c r="E553" s="86"/>
      <c r="F553" s="86"/>
      <c r="G553" s="86"/>
    </row>
    <row r="554" spans="1:7" ht="15.75">
      <c r="A554" s="86"/>
      <c r="B554" s="86"/>
      <c r="C554" s="86"/>
      <c r="D554" s="86"/>
      <c r="E554" s="86"/>
      <c r="F554" s="86"/>
      <c r="G554" s="86"/>
    </row>
    <row r="555" spans="1:7" ht="15.75">
      <c r="A555" s="86"/>
      <c r="B555" s="86"/>
      <c r="C555" s="86"/>
      <c r="D555" s="86"/>
      <c r="E555" s="86"/>
      <c r="F555" s="86"/>
      <c r="G555" s="86"/>
    </row>
    <row r="556" spans="1:7" ht="15.75">
      <c r="A556" s="86"/>
      <c r="B556" s="86"/>
      <c r="C556" s="86"/>
      <c r="D556" s="86"/>
      <c r="E556" s="86"/>
      <c r="F556" s="86"/>
      <c r="G556" s="86"/>
    </row>
    <row r="557" spans="1:7" ht="15.75">
      <c r="A557" s="86"/>
      <c r="B557" s="86"/>
      <c r="C557" s="86"/>
      <c r="D557" s="86"/>
      <c r="E557" s="86"/>
      <c r="F557" s="86"/>
      <c r="G557" s="86"/>
    </row>
    <row r="558" spans="1:7" ht="15.75">
      <c r="A558" s="86"/>
      <c r="B558" s="86"/>
      <c r="C558" s="86"/>
      <c r="D558" s="86"/>
      <c r="E558" s="86"/>
      <c r="F558" s="86"/>
      <c r="G558" s="86"/>
    </row>
    <row r="559" spans="1:7" ht="15.75">
      <c r="A559" s="86"/>
      <c r="B559" s="86"/>
      <c r="C559" s="86"/>
      <c r="D559" s="86"/>
      <c r="E559" s="86"/>
      <c r="F559" s="86"/>
      <c r="G559" s="86"/>
    </row>
    <row r="560" spans="1:7" ht="15.75">
      <c r="A560" s="86"/>
      <c r="B560" s="86"/>
      <c r="C560" s="86"/>
      <c r="D560" s="86"/>
      <c r="E560" s="86"/>
      <c r="F560" s="86"/>
      <c r="G560" s="86"/>
    </row>
    <row r="561" spans="1:7" ht="15.75">
      <c r="A561" s="86"/>
      <c r="B561" s="86"/>
      <c r="C561" s="86"/>
      <c r="D561" s="86"/>
      <c r="E561" s="86"/>
      <c r="F561" s="86"/>
      <c r="G561" s="86"/>
    </row>
    <row r="562" spans="1:7" ht="15.75">
      <c r="A562" s="86"/>
      <c r="B562" s="86"/>
      <c r="C562" s="86"/>
      <c r="D562" s="86"/>
      <c r="E562" s="86"/>
      <c r="F562" s="86"/>
      <c r="G562" s="86"/>
    </row>
    <row r="563" spans="1:7" ht="15.75">
      <c r="A563" s="86"/>
      <c r="B563" s="86"/>
      <c r="C563" s="86"/>
      <c r="D563" s="86"/>
      <c r="E563" s="86"/>
      <c r="F563" s="86"/>
      <c r="G563" s="86"/>
    </row>
    <row r="564" spans="1:7" ht="15.75">
      <c r="A564" s="86"/>
      <c r="B564" s="86"/>
      <c r="C564" s="86"/>
      <c r="D564" s="86"/>
      <c r="E564" s="86"/>
      <c r="F564" s="86"/>
      <c r="G564" s="86"/>
    </row>
    <row r="565" spans="1:7" ht="15.75">
      <c r="A565" s="86"/>
      <c r="B565" s="86"/>
      <c r="C565" s="86"/>
      <c r="D565" s="86"/>
      <c r="E565" s="86"/>
      <c r="F565" s="86"/>
      <c r="G565" s="86"/>
    </row>
    <row r="566" spans="1:7" ht="15.75">
      <c r="A566" s="86"/>
      <c r="B566" s="86"/>
      <c r="C566" s="86"/>
      <c r="D566" s="86"/>
      <c r="E566" s="86"/>
      <c r="F566" s="86"/>
      <c r="G566" s="86"/>
    </row>
    <row r="567" spans="1:7" ht="15.75">
      <c r="A567" s="86"/>
      <c r="B567" s="86"/>
      <c r="C567" s="86"/>
      <c r="D567" s="86"/>
      <c r="E567" s="86"/>
      <c r="F567" s="86"/>
      <c r="G567" s="86"/>
    </row>
    <row r="568" spans="1:7" ht="15.75">
      <c r="A568" s="86"/>
      <c r="B568" s="86"/>
      <c r="C568" s="86"/>
      <c r="D568" s="86"/>
      <c r="E568" s="86"/>
      <c r="F568" s="86"/>
      <c r="G568" s="86"/>
    </row>
    <row r="569" spans="1:7" ht="15.75">
      <c r="A569" s="86"/>
      <c r="B569" s="86"/>
      <c r="C569" s="86"/>
      <c r="D569" s="86"/>
      <c r="E569" s="86"/>
      <c r="F569" s="86"/>
      <c r="G569" s="86"/>
    </row>
    <row r="570" spans="1:7" ht="15.75">
      <c r="A570" s="86"/>
      <c r="B570" s="86"/>
      <c r="C570" s="86"/>
      <c r="D570" s="86"/>
      <c r="E570" s="86"/>
      <c r="F570" s="86"/>
      <c r="G570" s="86"/>
    </row>
    <row r="571" spans="1:7" ht="15.75">
      <c r="A571" s="86"/>
      <c r="B571" s="86"/>
      <c r="C571" s="86"/>
      <c r="D571" s="86"/>
      <c r="E571" s="86"/>
      <c r="F571" s="86"/>
      <c r="G571" s="86"/>
    </row>
    <row r="572" spans="1:7" ht="15.75">
      <c r="A572" s="86"/>
      <c r="B572" s="86"/>
      <c r="C572" s="86"/>
      <c r="D572" s="86"/>
      <c r="E572" s="86"/>
      <c r="F572" s="86"/>
      <c r="G572" s="86"/>
    </row>
    <row r="573" spans="1:7" ht="15.75">
      <c r="A573" s="86"/>
      <c r="B573" s="86"/>
      <c r="C573" s="86"/>
      <c r="D573" s="86"/>
      <c r="E573" s="86"/>
      <c r="F573" s="86"/>
      <c r="G573" s="86"/>
    </row>
    <row r="574" spans="1:7" ht="15.75">
      <c r="A574" s="86"/>
      <c r="B574" s="86"/>
      <c r="C574" s="86"/>
      <c r="D574" s="86"/>
      <c r="E574" s="86"/>
      <c r="F574" s="86"/>
      <c r="G574" s="86"/>
    </row>
    <row r="575" spans="1:7" ht="15.75">
      <c r="A575" s="86"/>
      <c r="B575" s="86"/>
      <c r="C575" s="86"/>
      <c r="D575" s="86"/>
      <c r="E575" s="86"/>
      <c r="F575" s="86"/>
      <c r="G575" s="86"/>
    </row>
    <row r="576" spans="1:7" ht="15.75">
      <c r="A576" s="86"/>
      <c r="B576" s="86"/>
      <c r="C576" s="86"/>
      <c r="D576" s="86"/>
      <c r="E576" s="86"/>
      <c r="F576" s="86"/>
      <c r="G576" s="86"/>
    </row>
    <row r="577" spans="1:7" ht="15.75">
      <c r="A577" s="86"/>
      <c r="B577" s="86"/>
      <c r="C577" s="86"/>
      <c r="D577" s="86"/>
      <c r="E577" s="86"/>
      <c r="F577" s="86"/>
      <c r="G577" s="86"/>
    </row>
    <row r="578" spans="1:7" ht="15.75">
      <c r="A578" s="86"/>
      <c r="B578" s="86"/>
      <c r="C578" s="86"/>
      <c r="D578" s="86"/>
      <c r="E578" s="86"/>
      <c r="F578" s="86"/>
      <c r="G578" s="86"/>
    </row>
    <row r="579" spans="1:7" ht="15.75">
      <c r="A579" s="86"/>
      <c r="B579" s="86"/>
      <c r="C579" s="86"/>
      <c r="D579" s="86"/>
      <c r="E579" s="86"/>
      <c r="F579" s="86"/>
      <c r="G579" s="86"/>
    </row>
    <row r="580" spans="1:7" ht="15.75">
      <c r="A580" s="86"/>
      <c r="B580" s="86"/>
      <c r="C580" s="86"/>
      <c r="D580" s="86"/>
      <c r="E580" s="86"/>
      <c r="F580" s="86"/>
      <c r="G580" s="86"/>
    </row>
    <row r="581" spans="1:7" ht="15.75">
      <c r="A581" s="86"/>
      <c r="B581" s="86"/>
      <c r="C581" s="86"/>
      <c r="D581" s="86"/>
      <c r="E581" s="86"/>
      <c r="F581" s="86"/>
      <c r="G581" s="86"/>
    </row>
    <row r="582" spans="1:7" ht="15.75">
      <c r="A582" s="86"/>
      <c r="B582" s="86"/>
      <c r="C582" s="86"/>
      <c r="D582" s="86"/>
      <c r="E582" s="86"/>
      <c r="F582" s="86"/>
      <c r="G582" s="86"/>
    </row>
    <row r="583" spans="1:7" ht="15.75">
      <c r="A583" s="86"/>
      <c r="B583" s="86"/>
      <c r="C583" s="86"/>
      <c r="D583" s="86"/>
      <c r="E583" s="86"/>
      <c r="F583" s="86"/>
      <c r="G583" s="86"/>
    </row>
    <row r="584" spans="1:7" ht="15.75">
      <c r="A584" s="86"/>
      <c r="B584" s="86"/>
      <c r="C584" s="86"/>
      <c r="D584" s="86"/>
      <c r="E584" s="86"/>
      <c r="F584" s="86"/>
      <c r="G584" s="86"/>
    </row>
    <row r="585" spans="1:7" ht="15.75">
      <c r="A585" s="86"/>
      <c r="B585" s="86"/>
      <c r="C585" s="86"/>
      <c r="D585" s="86"/>
      <c r="E585" s="86"/>
      <c r="F585" s="86"/>
      <c r="G585" s="86"/>
    </row>
    <row r="586" spans="1:7" ht="15.75">
      <c r="A586" s="86"/>
      <c r="B586" s="86"/>
      <c r="C586" s="86"/>
      <c r="D586" s="86"/>
      <c r="E586" s="86"/>
      <c r="F586" s="86"/>
      <c r="G586" s="86"/>
    </row>
    <row r="587" spans="1:7" ht="15.75">
      <c r="A587" s="86"/>
      <c r="B587" s="86"/>
      <c r="C587" s="86"/>
      <c r="D587" s="86"/>
      <c r="E587" s="86"/>
      <c r="F587" s="86"/>
      <c r="G587" s="86"/>
    </row>
    <row r="588" spans="1:7" ht="15.75">
      <c r="A588" s="86"/>
      <c r="B588" s="86"/>
      <c r="C588" s="86"/>
      <c r="D588" s="86"/>
      <c r="E588" s="86"/>
      <c r="F588" s="86"/>
      <c r="G588" s="86"/>
    </row>
    <row r="589" spans="1:7" ht="15.75">
      <c r="A589" s="86"/>
      <c r="B589" s="86"/>
      <c r="C589" s="86"/>
      <c r="D589" s="86"/>
      <c r="E589" s="86"/>
      <c r="F589" s="86"/>
      <c r="G589" s="86"/>
    </row>
    <row r="590" spans="1:7" ht="15.75">
      <c r="A590" s="86"/>
      <c r="B590" s="86"/>
      <c r="C590" s="86"/>
      <c r="D590" s="86"/>
      <c r="E590" s="86"/>
      <c r="F590" s="86"/>
      <c r="G590" s="86"/>
    </row>
    <row r="591" spans="1:7" ht="15.75">
      <c r="A591" s="86"/>
      <c r="B591" s="86"/>
      <c r="C591" s="86"/>
      <c r="D591" s="86"/>
      <c r="E591" s="86"/>
      <c r="F591" s="86"/>
      <c r="G591" s="86"/>
    </row>
    <row r="592" spans="1:7" ht="15.75">
      <c r="A592" s="86"/>
      <c r="B592" s="86"/>
      <c r="C592" s="86"/>
      <c r="D592" s="86"/>
      <c r="E592" s="86"/>
      <c r="F592" s="86"/>
      <c r="G592" s="86"/>
    </row>
    <row r="593" spans="1:7" ht="15.75">
      <c r="A593" s="86"/>
      <c r="B593" s="86"/>
      <c r="C593" s="86"/>
      <c r="D593" s="86"/>
      <c r="E593" s="86"/>
      <c r="F593" s="86"/>
      <c r="G593" s="86"/>
    </row>
    <row r="594" spans="1:7" ht="15.75">
      <c r="A594" s="86"/>
      <c r="B594" s="86"/>
      <c r="C594" s="86"/>
      <c r="D594" s="86"/>
      <c r="E594" s="86"/>
      <c r="F594" s="86"/>
      <c r="G594" s="86"/>
    </row>
    <row r="595" spans="1:7" ht="15.75">
      <c r="A595" s="86"/>
      <c r="B595" s="86"/>
      <c r="C595" s="86"/>
      <c r="D595" s="86"/>
      <c r="E595" s="86"/>
      <c r="F595" s="86"/>
      <c r="G595" s="86"/>
    </row>
    <row r="596" spans="1:7" ht="15.75">
      <c r="A596" s="86"/>
      <c r="B596" s="86"/>
      <c r="C596" s="86"/>
      <c r="D596" s="86"/>
      <c r="E596" s="86"/>
      <c r="F596" s="86"/>
      <c r="G596" s="86"/>
    </row>
    <row r="597" spans="1:7" ht="15.75">
      <c r="A597" s="86"/>
      <c r="B597" s="86"/>
      <c r="C597" s="86"/>
      <c r="D597" s="86"/>
      <c r="E597" s="86"/>
      <c r="F597" s="86"/>
      <c r="G597" s="86"/>
    </row>
    <row r="598" spans="1:7" ht="15.75">
      <c r="A598" s="86"/>
      <c r="B598" s="86"/>
      <c r="C598" s="86"/>
      <c r="D598" s="86"/>
      <c r="E598" s="86"/>
      <c r="F598" s="86"/>
      <c r="G598" s="86"/>
    </row>
    <row r="599" spans="1:7" ht="15.75">
      <c r="A599" s="86"/>
      <c r="B599" s="86"/>
      <c r="C599" s="86"/>
      <c r="D599" s="86"/>
      <c r="E599" s="86"/>
      <c r="F599" s="86"/>
      <c r="G599" s="86"/>
    </row>
    <row r="600" spans="1:7" ht="15.75">
      <c r="A600" s="86"/>
      <c r="B600" s="86"/>
      <c r="C600" s="86"/>
      <c r="D600" s="86"/>
      <c r="E600" s="86"/>
      <c r="F600" s="86"/>
      <c r="G600" s="86"/>
    </row>
    <row r="601" spans="1:7" ht="15.75">
      <c r="A601" s="86"/>
      <c r="B601" s="86"/>
      <c r="C601" s="86"/>
      <c r="D601" s="86"/>
      <c r="E601" s="86"/>
      <c r="F601" s="86"/>
      <c r="G601" s="86"/>
    </row>
    <row r="602" spans="1:7" ht="15.75">
      <c r="A602" s="86"/>
      <c r="B602" s="86"/>
      <c r="C602" s="86"/>
      <c r="D602" s="86"/>
      <c r="E602" s="86"/>
      <c r="F602" s="86"/>
      <c r="G602" s="86"/>
    </row>
    <row r="603" spans="1:7" ht="15.75">
      <c r="A603" s="86"/>
      <c r="B603" s="86"/>
      <c r="C603" s="86"/>
      <c r="D603" s="86"/>
      <c r="E603" s="86"/>
      <c r="F603" s="86"/>
      <c r="G603" s="86"/>
    </row>
    <row r="604" spans="1:7" ht="15.75">
      <c r="A604" s="86"/>
      <c r="B604" s="86"/>
      <c r="C604" s="86"/>
      <c r="D604" s="86"/>
      <c r="E604" s="86"/>
      <c r="F604" s="86"/>
      <c r="G604" s="86"/>
    </row>
    <row r="605" spans="1:7" ht="15.75">
      <c r="A605" s="86"/>
      <c r="B605" s="86"/>
      <c r="C605" s="86"/>
      <c r="D605" s="86"/>
      <c r="E605" s="86"/>
      <c r="F605" s="86"/>
      <c r="G605" s="86"/>
    </row>
    <row r="606" spans="1:7" ht="15.75">
      <c r="A606" s="86"/>
      <c r="B606" s="86"/>
      <c r="C606" s="86"/>
      <c r="D606" s="86"/>
      <c r="E606" s="86"/>
      <c r="F606" s="86"/>
      <c r="G606" s="86"/>
    </row>
    <row r="607" spans="1:7" ht="15.75">
      <c r="A607" s="86"/>
      <c r="B607" s="86"/>
      <c r="C607" s="86"/>
      <c r="D607" s="86"/>
      <c r="E607" s="86"/>
      <c r="F607" s="86"/>
      <c r="G607" s="86"/>
    </row>
    <row r="608" spans="1:7" ht="15.75">
      <c r="A608" s="86"/>
      <c r="B608" s="86"/>
      <c r="C608" s="86"/>
      <c r="D608" s="86"/>
      <c r="E608" s="86"/>
      <c r="F608" s="86"/>
      <c r="G608" s="86"/>
    </row>
    <row r="609" spans="1:7" ht="15.75">
      <c r="A609" s="86"/>
      <c r="B609" s="86"/>
      <c r="C609" s="86"/>
      <c r="D609" s="86"/>
      <c r="E609" s="86"/>
      <c r="F609" s="86"/>
      <c r="G609" s="86"/>
    </row>
    <row r="610" spans="1:7" ht="15.75">
      <c r="A610" s="86"/>
      <c r="B610" s="86"/>
      <c r="C610" s="86"/>
      <c r="D610" s="86"/>
      <c r="E610" s="86"/>
      <c r="F610" s="86"/>
      <c r="G610" s="86"/>
    </row>
    <row r="611" spans="1:7" ht="15.75">
      <c r="A611" s="86"/>
      <c r="B611" s="86"/>
      <c r="C611" s="86"/>
      <c r="D611" s="86"/>
      <c r="E611" s="86"/>
      <c r="F611" s="86"/>
      <c r="G611" s="86"/>
    </row>
    <row r="612" spans="1:7" ht="15.75">
      <c r="A612" s="86"/>
      <c r="B612" s="86"/>
      <c r="C612" s="86"/>
      <c r="D612" s="86"/>
      <c r="E612" s="86"/>
      <c r="F612" s="86"/>
      <c r="G612" s="86"/>
    </row>
  </sheetData>
  <autoFilter ref="A5:H509"/>
  <mergeCells count="57">
    <mergeCell ref="B15:B19"/>
    <mergeCell ref="B38:B40"/>
    <mergeCell ref="B58:B61"/>
    <mergeCell ref="B55:B57"/>
    <mergeCell ref="A41:A47"/>
    <mergeCell ref="B42:B47"/>
    <mergeCell ref="B112:B115"/>
    <mergeCell ref="B72:B78"/>
    <mergeCell ref="C196:D196"/>
    <mergeCell ref="A48:A50"/>
    <mergeCell ref="B49:B51"/>
    <mergeCell ref="B106:B108"/>
    <mergeCell ref="A128:A131"/>
    <mergeCell ref="B167:B169"/>
    <mergeCell ref="B64:B66"/>
    <mergeCell ref="B69:B71"/>
    <mergeCell ref="B92:B95"/>
    <mergeCell ref="B129:B131"/>
    <mergeCell ref="A358:A362"/>
    <mergeCell ref="B358:B362"/>
    <mergeCell ref="B308:B313"/>
    <mergeCell ref="B314:B317"/>
    <mergeCell ref="C394:D394"/>
    <mergeCell ref="A370:A377"/>
    <mergeCell ref="B371:B377"/>
    <mergeCell ref="C376:D376"/>
    <mergeCell ref="B506:C506"/>
    <mergeCell ref="B508:C508"/>
    <mergeCell ref="A501:C501"/>
    <mergeCell ref="A502:A509"/>
    <mergeCell ref="B503:C503"/>
    <mergeCell ref="B504:C504"/>
    <mergeCell ref="B505:C505"/>
    <mergeCell ref="B509:C509"/>
    <mergeCell ref="B507:C507"/>
    <mergeCell ref="A492:A500"/>
    <mergeCell ref="B496:B500"/>
    <mergeCell ref="B396:B404"/>
    <mergeCell ref="B437:B441"/>
    <mergeCell ref="A456:A469"/>
    <mergeCell ref="B456:B469"/>
    <mergeCell ref="B226:B235"/>
    <mergeCell ref="B209:B217"/>
    <mergeCell ref="A251:A256"/>
    <mergeCell ref="A257:A260"/>
    <mergeCell ref="B257:B260"/>
    <mergeCell ref="B252:B256"/>
    <mergeCell ref="B132:B134"/>
    <mergeCell ref="E1:F1"/>
    <mergeCell ref="A2:F2"/>
    <mergeCell ref="A3:F3"/>
    <mergeCell ref="A7:A13"/>
    <mergeCell ref="B8:B10"/>
    <mergeCell ref="B11:B13"/>
    <mergeCell ref="B109:B110"/>
    <mergeCell ref="A30:A40"/>
    <mergeCell ref="B31:B35"/>
  </mergeCells>
  <printOptions/>
  <pageMargins left="1.3" right="0.7874015748031497" top="0.3937007874015748" bottom="0.3937007874015748" header="0.35433070866141736" footer="0.4330708661417323"/>
  <pageSetup horizontalDpi="600" verticalDpi="600" orientation="landscape" scale="86" r:id="rId1"/>
  <rowBreaks count="14" manualBreakCount="14">
    <brk id="35" max="5" man="1"/>
    <brk id="68" max="5" man="1"/>
    <brk id="102" max="5" man="1"/>
    <brk id="134" max="5" man="1"/>
    <brk id="169" max="5" man="1"/>
    <brk id="202" max="5" man="1"/>
    <brk id="238" max="5" man="1"/>
    <brk id="275" max="5" man="1"/>
    <brk id="312" max="5" man="1"/>
    <brk id="345" max="5" man="1"/>
    <brk id="377" max="5" man="1"/>
    <brk id="409" max="5" man="1"/>
    <brk id="445" max="5" man="1"/>
    <brk id="4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bwalica</cp:lastModifiedBy>
  <cp:lastPrinted>2010-07-23T06:45:20Z</cp:lastPrinted>
  <dcterms:created xsi:type="dcterms:W3CDTF">2005-07-15T05:35:39Z</dcterms:created>
  <dcterms:modified xsi:type="dcterms:W3CDTF">2010-08-06T12:09:13Z</dcterms:modified>
  <cp:category/>
  <cp:version/>
  <cp:contentType/>
  <cp:contentStatus/>
</cp:coreProperties>
</file>