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2285" tabRatio="926" activeTab="0"/>
  </bookViews>
  <sheets>
    <sheet name="KP PSP Cieszyn" sheetId="1" r:id="rId1"/>
    <sheet name="PUP" sheetId="2" r:id="rId2"/>
    <sheet name="PINB" sheetId="3" r:id="rId3"/>
    <sheet name="PZDP" sheetId="4" r:id="rId4"/>
    <sheet name="PCPR" sheetId="5" r:id="rId5"/>
    <sheet name="DPS CIESZYN" sheetId="6" r:id="rId6"/>
    <sheet name="DPS POGÓRZE" sheetId="7" r:id="rId7"/>
    <sheet name="DPS SKOCZÓW" sheetId="8" r:id="rId8"/>
    <sheet name="DD CIESZYN" sheetId="9" r:id="rId9"/>
    <sheet name="OPDiR DD MIĘDZYŚWIEĆ" sheetId="10" r:id="rId10"/>
    <sheet name="RDD ZAMARSKI" sheetId="11" r:id="rId11"/>
    <sheet name="STAROSTWO" sheetId="12" r:id="rId12"/>
    <sheet name="sprawdzenie" sheetId="13" r:id="rId13"/>
  </sheets>
  <externalReferences>
    <externalReference r:id="rId16"/>
  </externalReferences>
  <definedNames>
    <definedName name="_xlnm.Print_Area" localSheetId="6">'DPS POGÓRZE'!$A$1:$F$32</definedName>
    <definedName name="_xlnm.Print_Area" localSheetId="7">'DPS SKOCZÓW'!$A$1:$F$40</definedName>
    <definedName name="_xlnm.Print_Area" localSheetId="4">'PCPR'!$A$1:$F$187</definedName>
    <definedName name="_xlnm.Print_Area" localSheetId="1">'PUP'!$A$1:$F$75</definedName>
    <definedName name="_xlnm.Print_Area" localSheetId="11">'STAROSTWO'!$B$1:$G$754</definedName>
    <definedName name="_xlnm.Print_Titles" localSheetId="8">'DD CIESZYN'!$2:$2</definedName>
    <definedName name="_xlnm.Print_Titles" localSheetId="5">'DPS CIESZYN'!$2:$2</definedName>
    <definedName name="_xlnm.Print_Titles" localSheetId="6">'DPS POGÓRZE'!$2:$2</definedName>
    <definedName name="_xlnm.Print_Titles" localSheetId="7">'DPS SKOCZÓW'!$2:$2</definedName>
    <definedName name="_xlnm.Print_Titles" localSheetId="0">'KP PSP Cieszyn'!$2:$2</definedName>
    <definedName name="_xlnm.Print_Titles" localSheetId="9">'OPDiR DD MIĘDZYŚWIEĆ'!$2:$2</definedName>
    <definedName name="_xlnm.Print_Titles" localSheetId="4">'PCPR'!$3:$3</definedName>
    <definedName name="_xlnm.Print_Titles" localSheetId="2">'PINB'!$2:$2</definedName>
    <definedName name="_xlnm.Print_Titles" localSheetId="1">'PUP'!$2:$2</definedName>
    <definedName name="_xlnm.Print_Titles" localSheetId="3">'PZDP'!$2:$2</definedName>
    <definedName name="_xlnm.Print_Titles" localSheetId="10">'RDD ZAMARSKI'!$2:$2</definedName>
    <definedName name="_xlnm.Print_Titles" localSheetId="11">'STAROSTWO'!$4:$4</definedName>
  </definedNames>
  <calcPr fullCalcOnLoad="1"/>
</workbook>
</file>

<file path=xl/sharedStrings.xml><?xml version="1.0" encoding="utf-8"?>
<sst xmlns="http://schemas.openxmlformats.org/spreadsheetml/2006/main" count="1896" uniqueCount="575">
  <si>
    <t>§</t>
  </si>
  <si>
    <t>Wyszczególnienie</t>
  </si>
  <si>
    <t xml:space="preserve">4300 - </t>
  </si>
  <si>
    <t>zakup usług pozostałych</t>
  </si>
  <si>
    <t>pozostałe odsetki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</si>
  <si>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</si>
  <si>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</si>
  <si>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</si>
  <si>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</si>
  <si>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</si>
  <si>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</si>
  <si>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</si>
  <si>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</si>
  <si>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</si>
  <si>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</si>
  <si>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</si>
  <si>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</si>
  <si>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</si>
  <si>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</si>
  <si>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</si>
  <si>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</si>
  <si>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</si>
  <si>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</si>
  <si>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</si>
  <si>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</si>
  <si>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</si>
  <si>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podatek od nieruchomości</t>
  </si>
  <si>
    <t xml:space="preserve">4480 - </t>
  </si>
  <si>
    <t>podróże służbowe zagraniczne</t>
  </si>
  <si>
    <t>4280 -</t>
  </si>
  <si>
    <t xml:space="preserve">4510 - </t>
  </si>
  <si>
    <t>opłaty na rzecz budżetu państwa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</si>
  <si>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</si>
  <si>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</si>
  <si>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</si>
  <si>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</si>
  <si>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</si>
  <si>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</si>
  <si>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</si>
  <si>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</si>
  <si>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</si>
  <si>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</si>
  <si>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</si>
  <si>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4440 -</t>
  </si>
  <si>
    <t>odpisy na zakładowy fundusz świadczeń socjalnych</t>
  </si>
  <si>
    <t>85333</t>
  </si>
  <si>
    <t>Powiatowe urzędy pracy</t>
  </si>
  <si>
    <t xml:space="preserve">2110 - </t>
  </si>
  <si>
    <t>3070 -</t>
  </si>
  <si>
    <t>4180 -</t>
  </si>
  <si>
    <t>równoważniki pieniężne i ekwiwalenty dla żołnierzy i funkcjonariuszy</t>
  </si>
  <si>
    <t>4170 -</t>
  </si>
  <si>
    <t>wynagrodzenia bezosobowe</t>
  </si>
  <si>
    <t>4420 -</t>
  </si>
  <si>
    <t>uposażenia i świadczenia pieniężne wypłacane przez okres roku żołnierzom i funkcjonariuszom zwolnionym ze służby</t>
  </si>
  <si>
    <t>wydatki osobowe niezaliczone do uposażeń wypłacane żołnierzom i funkcjonariuszom</t>
  </si>
  <si>
    <t>2690 -</t>
  </si>
  <si>
    <t>środki z Funduszu Pracy otrzymane przez powiat z przeznaczeniem na finansowanie kosztów wynagrodzenia i składek na ubezpieczenia społeczne pracowników powiatowego urzędu pracy</t>
  </si>
  <si>
    <t>dotacje celowe otrzymane z budżetu państwa na zadania bieżące z zakresu administracji rządowej oraz inne zadania zlecone ustawami realizowane przez powiat</t>
  </si>
  <si>
    <t>2360 -</t>
  </si>
  <si>
    <t>dochody jednostek samorządu terytorialnego związane z realizacją zadań z zakresu administracji rządowej oraz innych zadań zleconych ustawami</t>
  </si>
  <si>
    <t>4360 -</t>
  </si>
  <si>
    <t>4370 -</t>
  </si>
  <si>
    <t>4700 -</t>
  </si>
  <si>
    <t>szkolenia pracowników niebędących członkami korpusu służby cywilnej</t>
  </si>
  <si>
    <t>4020 -</t>
  </si>
  <si>
    <t>wynagrodzenia osobowe członków korpusu służby cywilnej</t>
  </si>
  <si>
    <t>dodatkowe uposażenie roczne dla żołnierzy zawodowych oraz nagrody roczne dla funkcjonariuszy</t>
  </si>
  <si>
    <t>85395</t>
  </si>
  <si>
    <t>Rozdz.</t>
  </si>
  <si>
    <t>dochody      w zł</t>
  </si>
  <si>
    <t>wydatki         w zł</t>
  </si>
  <si>
    <t>6050 -</t>
  </si>
  <si>
    <t>wydatki inwestycyjne jednostek budżetowych</t>
  </si>
  <si>
    <t>2009 -</t>
  </si>
  <si>
    <t>4019 -</t>
  </si>
  <si>
    <t>4119 -</t>
  </si>
  <si>
    <t>4129 -</t>
  </si>
  <si>
    <t>4179 -</t>
  </si>
  <si>
    <t>4219 -</t>
  </si>
  <si>
    <t>4269 -</t>
  </si>
  <si>
    <t>4279 -</t>
  </si>
  <si>
    <t>4309 -</t>
  </si>
  <si>
    <t>składki na ubezpieczenie społeczne</t>
  </si>
  <si>
    <t>Pozostała działalność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</si>
  <si>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</si>
  <si>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</si>
  <si>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</si>
  <si>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2820 -</t>
  </si>
  <si>
    <t>71015</t>
  </si>
  <si>
    <t>Nadzór budowlany</t>
  </si>
  <si>
    <t>2110 -</t>
  </si>
  <si>
    <t>0920 -</t>
  </si>
  <si>
    <t>dotacje celowe otrzymane z budżetu państwa na zadania bieżace z zakresu administracji rządowej oraz inne zadania zlecone ustawami przez powiat</t>
  </si>
  <si>
    <t>4010 -</t>
  </si>
  <si>
    <t>4210 -</t>
  </si>
  <si>
    <t>4260 -</t>
  </si>
  <si>
    <t>4270 -</t>
  </si>
  <si>
    <t>4300 -</t>
  </si>
  <si>
    <t>4410 -</t>
  </si>
  <si>
    <t>4430 -</t>
  </si>
  <si>
    <t>4550 -</t>
  </si>
  <si>
    <t>wynagrodzenia osobowe członków korpusu słuzby cywilnej</t>
  </si>
  <si>
    <t>zakup usług pzoostałych</t>
  </si>
  <si>
    <t>podróże słuzbowe krajowe</t>
  </si>
  <si>
    <t>odpisy na zakłądowy fundusz świadczeń socjalnych</t>
  </si>
  <si>
    <t>szkolenia członków korpusu służby cywilnej</t>
  </si>
  <si>
    <t>dotacja celowa z budżetu na finansowanie lub dofinansowanie zadań zleconych do realizacji stowarzyszeniom</t>
  </si>
  <si>
    <t>podsumowanie rozdziałów:</t>
  </si>
  <si>
    <t>60013</t>
  </si>
  <si>
    <t>Drogi publiczne wojewódzkie</t>
  </si>
  <si>
    <t>3020 -</t>
  </si>
  <si>
    <t>60014</t>
  </si>
  <si>
    <t>Drogi publiczne powiatowe</t>
  </si>
  <si>
    <t>podsumowanie rozdziałów</t>
  </si>
  <si>
    <t>4480 -</t>
  </si>
  <si>
    <t>4590 -</t>
  </si>
  <si>
    <t>6059 -</t>
  </si>
  <si>
    <t>podsumowanie rozdziału:</t>
  </si>
  <si>
    <t>w tym:</t>
  </si>
  <si>
    <t xml:space="preserve"> - DPS Skoczów, ul. Mickiewicza </t>
  </si>
  <si>
    <t xml:space="preserve"> - DPS Strumień</t>
  </si>
  <si>
    <t xml:space="preserve"> - Niepubliczny SOS "Wioski dziecięce"</t>
  </si>
  <si>
    <t>Dział</t>
  </si>
  <si>
    <t>Bezpieczeństwo publiczne i ochrona przeciwpożarowa</t>
  </si>
  <si>
    <t>Ochrona zdrowia</t>
  </si>
  <si>
    <t>Pomoc społeczna</t>
  </si>
  <si>
    <t>Działalność usługowa</t>
  </si>
  <si>
    <t>Transport i łączność</t>
  </si>
  <si>
    <t>85201</t>
  </si>
  <si>
    <t>Placówki opiekuńczo - wychowawcze</t>
  </si>
  <si>
    <t>2320 -</t>
  </si>
  <si>
    <t>2830 -</t>
  </si>
  <si>
    <t>3110 -</t>
  </si>
  <si>
    <t>świadczenia społeczne</t>
  </si>
  <si>
    <t xml:space="preserve"> - SOS "Wioski dziecięce"</t>
  </si>
  <si>
    <t>85202</t>
  </si>
  <si>
    <t>Domy pomocy społecznej</t>
  </si>
  <si>
    <t>2310 -</t>
  </si>
  <si>
    <t>dla Miasta Ustroń (dot. MDSS w Ustroniu)</t>
  </si>
  <si>
    <t xml:space="preserve"> - DPS "Emaus" Dzięgielów</t>
  </si>
  <si>
    <t xml:space="preserve"> - DPS Skoczów, ul. Mickiewicza</t>
  </si>
  <si>
    <t>- DPS Strumień</t>
  </si>
  <si>
    <t>85203</t>
  </si>
  <si>
    <t>85204</t>
  </si>
  <si>
    <t>Ośrodki wsparcia</t>
  </si>
  <si>
    <t>Rodziny zastępcze</t>
  </si>
  <si>
    <t>85205</t>
  </si>
  <si>
    <t>Zadania w zakresie przeciwdziałąnia przemocy w rodzinie</t>
  </si>
  <si>
    <t>85218</t>
  </si>
  <si>
    <t>85295</t>
  </si>
  <si>
    <t>85321</t>
  </si>
  <si>
    <t>85324</t>
  </si>
  <si>
    <t>Państwowy Fundusz Rehabilitacji Osób Niepełnosprawnych</t>
  </si>
  <si>
    <t>Zespoły do spraw orzekania o stopniu niepełnosprawności</t>
  </si>
  <si>
    <t>Powiatowe centra pomocy rodzinie</t>
  </si>
  <si>
    <t>4500 -</t>
  </si>
  <si>
    <t>4610 -</t>
  </si>
  <si>
    <t>wydatki osobowe niezaliczone do wynagrodzeń</t>
  </si>
  <si>
    <t>dodatkowe wynagrodzenia roczne</t>
  </si>
  <si>
    <t>pozostałe podatki na rzecz budżetrów jednostek samorządu terytorialnego</t>
  </si>
  <si>
    <t>koszty postępowania sądowego i prokuratorskiego</t>
  </si>
  <si>
    <t>6060 -</t>
  </si>
  <si>
    <t>wydatki na zakupy inwestycyjne jednostek budżetowych</t>
  </si>
  <si>
    <t>Pozostałe zadania w zakresie polityki społecznej</t>
  </si>
  <si>
    <t>0970 -</t>
  </si>
  <si>
    <t>wpływ z różnych dochodów</t>
  </si>
  <si>
    <t>podróże służbowe karajowe</t>
  </si>
  <si>
    <t>4220 -</t>
  </si>
  <si>
    <t>4230 -</t>
  </si>
  <si>
    <t>4390 -</t>
  </si>
  <si>
    <t xml:space="preserve">zakup środków żywności </t>
  </si>
  <si>
    <t>zakup leków, wyrobów medycznych i produktów biobójczych</t>
  </si>
  <si>
    <t>zakup usług obejmujących wykonanie ekspertyz, analiz i opinii</t>
  </si>
  <si>
    <t>pozostałe podatki na rzecz budżetów jednostek samorządu terytorialnego</t>
  </si>
  <si>
    <t>0830 -</t>
  </si>
  <si>
    <t>dochody z usług</t>
  </si>
  <si>
    <t>4240 -</t>
  </si>
  <si>
    <t>zakup pomocy naukowych, dydaktycznych i książek</t>
  </si>
  <si>
    <t>0750 -</t>
  </si>
  <si>
    <t>0680 -</t>
  </si>
  <si>
    <t>4240-</t>
  </si>
  <si>
    <t>Dokształcanie i doskonalenie nauczycieli</t>
  </si>
  <si>
    <t>85156</t>
  </si>
  <si>
    <t>4130 -</t>
  </si>
  <si>
    <t>85311</t>
  </si>
  <si>
    <t>Rehabilitacja zawodowa i społeczna osób niepełnosprawnych</t>
  </si>
  <si>
    <t>Leśnictwo</t>
  </si>
  <si>
    <t>020</t>
  </si>
  <si>
    <t>02001</t>
  </si>
  <si>
    <t>Gospodarka leśna</t>
  </si>
  <si>
    <t>02002</t>
  </si>
  <si>
    <t>Nadzór nad gospodarką leśną</t>
  </si>
  <si>
    <t>80195</t>
  </si>
  <si>
    <t>63003</t>
  </si>
  <si>
    <t>63095</t>
  </si>
  <si>
    <t>70005</t>
  </si>
  <si>
    <t>71012</t>
  </si>
  <si>
    <t>71013</t>
  </si>
  <si>
    <t>71014</t>
  </si>
  <si>
    <t>75019</t>
  </si>
  <si>
    <t>75020</t>
  </si>
  <si>
    <t>75011</t>
  </si>
  <si>
    <t>75045</t>
  </si>
  <si>
    <t>75075</t>
  </si>
  <si>
    <t>75095</t>
  </si>
  <si>
    <t>75405</t>
  </si>
  <si>
    <t>75414</t>
  </si>
  <si>
    <t>75421</t>
  </si>
  <si>
    <t>75495</t>
  </si>
  <si>
    <t>75702</t>
  </si>
  <si>
    <t>75704</t>
  </si>
  <si>
    <t>75818</t>
  </si>
  <si>
    <t>80120</t>
  </si>
  <si>
    <t>80130</t>
  </si>
  <si>
    <t>80146</t>
  </si>
  <si>
    <t>85195</t>
  </si>
  <si>
    <t>85404</t>
  </si>
  <si>
    <t>85410</t>
  </si>
  <si>
    <t>85417</t>
  </si>
  <si>
    <t>85419</t>
  </si>
  <si>
    <t>85446</t>
  </si>
  <si>
    <t>85495</t>
  </si>
  <si>
    <t>90095</t>
  </si>
  <si>
    <t>92116</t>
  </si>
  <si>
    <t>92118</t>
  </si>
  <si>
    <t>92195</t>
  </si>
  <si>
    <t>92605</t>
  </si>
  <si>
    <t>Drogi publiczne powiatiowe</t>
  </si>
  <si>
    <t>Turystyka</t>
  </si>
  <si>
    <t>Gospodarka mieszkaniowa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</si>
  <si>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</si>
  <si>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</si>
  <si>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</si>
  <si>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</si>
  <si>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Administracja publiczna</t>
  </si>
  <si>
    <t>Urzędy wojewódzkie</t>
  </si>
  <si>
    <t>Rady powiatów</t>
  </si>
  <si>
    <t>Starostwa powiatowe</t>
  </si>
  <si>
    <t>Kwalifikacja wojskowa</t>
  </si>
  <si>
    <t>Promocja jednostek samorządu terytorialnego</t>
  </si>
  <si>
    <t xml:space="preserve">Komendy powiatowe Policji </t>
  </si>
  <si>
    <t>Obrona cywilna</t>
  </si>
  <si>
    <t>Zarządzanie kryzysowe</t>
  </si>
  <si>
    <t>Obsługa długu publicznego</t>
  </si>
  <si>
    <t>Obsługa papierów wartościowych, kredytów i pozyczek jednostek samorządu terytorialnego</t>
  </si>
  <si>
    <t>Rozliczenia z tytułu gwarancji udzielonych przez Skarb Państwa lub jednostkom samorządu terytorialnego</t>
  </si>
  <si>
    <t>Różne rozliczenia</t>
  </si>
  <si>
    <t>Rezerwy ogólne i celowe</t>
  </si>
  <si>
    <t>Oświata i wychowanie</t>
  </si>
  <si>
    <t>Licea ogólnokształcące</t>
  </si>
  <si>
    <t>Szkoły zawodowe</t>
  </si>
  <si>
    <t>2130 -</t>
  </si>
  <si>
    <t>Edukacyjna opieka wychowawcza</t>
  </si>
  <si>
    <t>Wczesne wspomaganie rozwoju dziecka</t>
  </si>
  <si>
    <t>Internaty i bursy szkolne</t>
  </si>
  <si>
    <t>Szkolne schroniska młodzieżowe</t>
  </si>
  <si>
    <t>Ośrodki rewadilacyjno - wychowawcze</t>
  </si>
  <si>
    <t>Gospodarka komunalna i ochrona środowiska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</si>
  <si>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</si>
  <si>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</si>
  <si>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</si>
  <si>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</si>
  <si>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</si>
  <si>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75618</t>
  </si>
  <si>
    <t>75622</t>
  </si>
  <si>
    <t>Dochody od osób prawnych, od osób fizycznych i od innych jednostek nie posiadających osobowości prawnej oraz wydatki związane z ich poborem</t>
  </si>
  <si>
    <t>Wpływ z innych opłat stanowiących dochody jednostek samorządu terytorialnego na podstawie ustaw</t>
  </si>
  <si>
    <t>Udziały powiatów w podatkach stanowiących dochód budżetu państwa</t>
  </si>
  <si>
    <t>75801</t>
  </si>
  <si>
    <t>75803</t>
  </si>
  <si>
    <t>75814</t>
  </si>
  <si>
    <t>Część oświatowa subwencji ogólnej dla jednostek samorządu terytorialnego</t>
  </si>
  <si>
    <t>Cześć wyrównawcza subwencji ogólnej dla powiatów</t>
  </si>
  <si>
    <t>Różne rozliczenia finansowe</t>
  </si>
  <si>
    <t>75832</t>
  </si>
  <si>
    <t>Część równoważąca subwencji ogólnej dla powiatów</t>
  </si>
  <si>
    <t>dotacje celowe przekazane gminie na zadania bieżace realizowane na podstawie porozumień (umów) między jednostkami samorządu terytorialnego</t>
  </si>
  <si>
    <t>2480 -</t>
  </si>
  <si>
    <t>dotacja podmiotowa z budżetu dla samorządowej instytucji kultury</t>
  </si>
  <si>
    <t>2710 -</t>
  </si>
  <si>
    <t>(dot. UM Skoczów)</t>
  </si>
  <si>
    <t>jednostka odpowiedzialna za wykonanie:</t>
  </si>
  <si>
    <t>Wydział Środowiska, Rolnictwa i Leśnictwa</t>
  </si>
  <si>
    <t>2460 -</t>
  </si>
  <si>
    <t>3030 -</t>
  </si>
  <si>
    <t xml:space="preserve">różne wydatki na rzecz osób fizycznych </t>
  </si>
  <si>
    <t>Nadleśnictwo Ustroń</t>
  </si>
  <si>
    <t>Nadleśnictwo Wisła</t>
  </si>
  <si>
    <t>6430 -</t>
  </si>
  <si>
    <t>dotacje celowe otrzymane z budżetu państwa na realziację inwestycji i zakupów inwestycyjnych własnych powiatu</t>
  </si>
  <si>
    <t>0570 -</t>
  </si>
  <si>
    <t>0580 -</t>
  </si>
  <si>
    <t>grzywny, mandaty i inne kary pieniężne od osób fizycznych</t>
  </si>
  <si>
    <t>grzywny i inne kary pieniężne od osób prawnych i innych jednostek organizacyjnych</t>
  </si>
  <si>
    <t>6300 -</t>
  </si>
  <si>
    <t>- Cieszyn</t>
  </si>
  <si>
    <t>dotacje celowe przekazane gminie na zadania bieżące realizowane na podstawie porozumień (umów) między jednostkami samorządu terytorialnego</t>
  </si>
  <si>
    <t xml:space="preserve"> Cieszyn</t>
  </si>
  <si>
    <t xml:space="preserve"> Strumień</t>
  </si>
  <si>
    <t xml:space="preserve"> Skoczów</t>
  </si>
  <si>
    <t xml:space="preserve"> Ustroń</t>
  </si>
  <si>
    <t xml:space="preserve"> Wisła</t>
  </si>
  <si>
    <t>Brenna</t>
  </si>
  <si>
    <t>Chybie</t>
  </si>
  <si>
    <t xml:space="preserve"> Zebrzydowice</t>
  </si>
  <si>
    <t>Goleszów</t>
  </si>
  <si>
    <t xml:space="preserve"> Brenna</t>
  </si>
  <si>
    <t xml:space="preserve"> Chybie</t>
  </si>
  <si>
    <t>Wydział Finansowy</t>
  </si>
  <si>
    <t>Wydział Kultury, Sportu, Turystyki i Informacji</t>
  </si>
  <si>
    <t>Wydział Inwestycji</t>
  </si>
  <si>
    <t>Wydział Gospodarki Nieruchomościami</t>
  </si>
  <si>
    <t>kary i odszkodowania wypłacane na rzecz osób fizycznych</t>
  </si>
  <si>
    <t>Wydział Geodezji, Kartografii i Katastru</t>
  </si>
  <si>
    <t>różne wydatki na rzecz osób fizycznych</t>
  </si>
  <si>
    <t>Biuro Rady</t>
  </si>
  <si>
    <t>Wydział Spraw Obywatelskich, Zdrowia i Zarządzania Kryzysowego</t>
  </si>
  <si>
    <t>wpływy z różnych dochodów</t>
  </si>
  <si>
    <t>3040 -</t>
  </si>
  <si>
    <t>nagrody o charakterze szczególnym niezaliczone do wynagrodzeń</t>
  </si>
  <si>
    <t>Cieszyn</t>
  </si>
  <si>
    <t>Strumień</t>
  </si>
  <si>
    <t>Skoczów</t>
  </si>
  <si>
    <t>Ustroń</t>
  </si>
  <si>
    <t>Wisła</t>
  </si>
  <si>
    <t>Hażlach</t>
  </si>
  <si>
    <t>Istebna</t>
  </si>
  <si>
    <t>Zebrzydowice</t>
  </si>
  <si>
    <t>0420 -</t>
  </si>
  <si>
    <t>0590 -</t>
  </si>
  <si>
    <t>0690 -</t>
  </si>
  <si>
    <t>Wydział Komunikacji</t>
  </si>
  <si>
    <t>0010 -</t>
  </si>
  <si>
    <t>0020 -</t>
  </si>
  <si>
    <t>podatek dochodowy od osób fizycznych</t>
  </si>
  <si>
    <t>2920 -</t>
  </si>
  <si>
    <t>subwencje ogólne z budżetu państwa</t>
  </si>
  <si>
    <t>4810 -</t>
  </si>
  <si>
    <t>rezerwy</t>
  </si>
  <si>
    <t>a) rezerwa ogólna</t>
  </si>
  <si>
    <t>b) rezerwa celowa na bieżace wydatki w zakresie oświaty</t>
  </si>
  <si>
    <t>6800 -</t>
  </si>
  <si>
    <t>rezerwy na inwestycje i zakupy inwestycyjne</t>
  </si>
  <si>
    <t>8020 -</t>
  </si>
  <si>
    <t>wypłaty z tytułu gwarancji i poreczeń</t>
  </si>
  <si>
    <t>2540 -</t>
  </si>
  <si>
    <t>dotacja podmiotowa z budżetu dla niepublicznej jendostki systemu oświaty</t>
  </si>
  <si>
    <t>LO Towarzystwa Ewangelickiego</t>
  </si>
  <si>
    <t>LO Katolickie</t>
  </si>
  <si>
    <t>Szkoła Organizacji i Zarządzania w Cieszynie</t>
  </si>
  <si>
    <t>"Twoja szkoła" Cieszyn</t>
  </si>
  <si>
    <t>ZDZ Katowice</t>
  </si>
  <si>
    <t>Wydział Edukacji</t>
  </si>
  <si>
    <t>Medyczne Studnium Techniki Dentystycznej w Ustroniu</t>
  </si>
  <si>
    <t>Bursa Żeńska w Cieszynie</t>
  </si>
  <si>
    <t>nagrody o chrarkterze szczególnym niezaliczone do wynagrodzeń</t>
  </si>
  <si>
    <t>stypendia dla uczniów</t>
  </si>
  <si>
    <t>Wydział Rozwoju i Funduszy Europejskich</t>
  </si>
  <si>
    <t>wydatki osobowe niezaliczane do wynagrodzeń</t>
  </si>
  <si>
    <t>4530 -</t>
  </si>
  <si>
    <t>2900 -</t>
  </si>
  <si>
    <t>4140 -</t>
  </si>
  <si>
    <t>wpłaty gmin i powiatów na rzecz innych jednostek samorządu terytorialnego oraz związków gmin lub związków powiatów na dofinansowanie zadań bieżących</t>
  </si>
  <si>
    <t>wpłaty na Państwowy Fundusz Rehabilitacji Osób Niepełnosprawnych</t>
  </si>
  <si>
    <t>podatek od towarów i usług (VAT)</t>
  </si>
  <si>
    <t>4510 -</t>
  </si>
  <si>
    <t>szkolenia pracowników niebędących członkami korpusu słuzby cywilnej</t>
  </si>
  <si>
    <t>Wydział Organizacyjny</t>
  </si>
  <si>
    <t>Wydził Spraw Obywatelskich, Zdrowia i Zarządzania Kryzysowego</t>
  </si>
  <si>
    <t>podsumowanie działów</t>
  </si>
  <si>
    <t>podsumowanie działów:</t>
  </si>
  <si>
    <t>podsumowanie działu:</t>
  </si>
  <si>
    <t>Komendy powiatowe Państwowej Straży Pożarnej</t>
  </si>
  <si>
    <t>środki otrzymane od pozostałych jednostek zaliczanych do sektora finansów publicznych na realizację zadań bieżących jednostek zaliczanych do sektora finansów publicznych</t>
  </si>
  <si>
    <t>dotacja celowa z budżetu na finansowanie lub dofinasowanie zadań zleconych do realizacji pozostałym jednostkom niezaliczanym do sektora finansów publicznych, w tym:</t>
  </si>
  <si>
    <t>Zadania w zakresie upowszechniania turystyki</t>
  </si>
  <si>
    <t>6057 -</t>
  </si>
  <si>
    <t>dochody z najmu i dzierżawy składników majątkowych Skarbu Państwa, jednostek samorządu terytorialnego lub innych jednostek zaliczanych do sektora finansów publicznych oraz innych umów o podobnym charakterze</t>
  </si>
  <si>
    <t>opłaty z tytułu zakupu usług telekomunikacyjnych świadczonych w stacjonarnej publicznej sieci telefonicznej</t>
  </si>
  <si>
    <t>6207 -</t>
  </si>
  <si>
    <t>dotacje celowe w ramach programów finansowanych z udziałem środków europejskich oraz środków, o których mowa w art. 5 ust. 1 pkt 3 oraz ust. 3 pkt 5 i 6 ustawy, lub płatności w ramach budżetu środków europejskich</t>
  </si>
  <si>
    <t>opłaty z tytułu zakupu usług telekomunikacyjnych świadczonych w ruchomej publicznej sieci telefonicznej</t>
  </si>
  <si>
    <t>wpływy z różnych opłat</t>
  </si>
  <si>
    <t>4307 -</t>
  </si>
  <si>
    <t>2007 -</t>
  </si>
  <si>
    <t>4117 -</t>
  </si>
  <si>
    <t>4177 -</t>
  </si>
  <si>
    <t>4217 -</t>
  </si>
  <si>
    <t>3119 -</t>
  </si>
  <si>
    <t>4017 -</t>
  </si>
  <si>
    <t>4047 -</t>
  </si>
  <si>
    <t>4049 -</t>
  </si>
  <si>
    <t>4127 -</t>
  </si>
  <si>
    <t>4267 -</t>
  </si>
  <si>
    <t>4277 -</t>
  </si>
  <si>
    <t>4367 -</t>
  </si>
  <si>
    <t>4369 -</t>
  </si>
  <si>
    <t>4417 -</t>
  </si>
  <si>
    <t>4419 -</t>
  </si>
  <si>
    <t xml:space="preserve">projekt unijnny realizowany przez PCPR </t>
  </si>
  <si>
    <t>"Przeciwdziałanie marginalizacji…"</t>
  </si>
  <si>
    <t>0490 -</t>
  </si>
  <si>
    <t>6060</t>
  </si>
  <si>
    <t>dochody z najmu i dzierżawy składników majątkowych Skarbu Państwa, jendostek samorządu terytorialnego lub innych jendostek zaliczanych do sektora finansów publicznych oraz innych umów o podobnym charakterze</t>
  </si>
  <si>
    <t>4780 -</t>
  </si>
  <si>
    <t>składki na Fundusz Emerytur Pomostowych</t>
  </si>
  <si>
    <t>starostwo</t>
  </si>
  <si>
    <t>Zamarski</t>
  </si>
  <si>
    <t>OPDiR M</t>
  </si>
  <si>
    <t>DD Cieszyn</t>
  </si>
  <si>
    <t>DPS SKOczów</t>
  </si>
  <si>
    <t>DPS Pogórze</t>
  </si>
  <si>
    <t>DPS Cieszyn</t>
  </si>
  <si>
    <t>PCPR</t>
  </si>
  <si>
    <t>PZDP</t>
  </si>
  <si>
    <t>PINB</t>
  </si>
  <si>
    <t>PUP</t>
  </si>
  <si>
    <t>Straż</t>
  </si>
  <si>
    <t>oświata</t>
  </si>
  <si>
    <t>suma</t>
  </si>
  <si>
    <t>3240 -</t>
  </si>
  <si>
    <t>Niepubliczna Poradnia Psychologiczno - pedagogiczna w Chybiu</t>
  </si>
  <si>
    <t>Ośrodek Edukacyjno - Rehabilitacyjno -Wychowawczy w Ustroniu</t>
  </si>
  <si>
    <t>Ośrodek Rehabilitacyjno - Edukacyjno - Wychowawczy w Cieszynie</t>
  </si>
  <si>
    <t>90019</t>
  </si>
  <si>
    <t>Wpływy i wydatki związane z gromadzeniem środków z opłat i kar za korzystanie ze środkowiska</t>
  </si>
  <si>
    <t>DOCHODY</t>
  </si>
  <si>
    <t>WYDATKI</t>
  </si>
  <si>
    <t>OŚWIATA</t>
  </si>
  <si>
    <t>4287 -</t>
  </si>
  <si>
    <t>4289 -</t>
  </si>
  <si>
    <t>dotacja celowa otrzymana z tytułu pomocy finansowej udzielanej między jendostkami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</si>
  <si>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</si>
  <si>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6630 -</t>
  </si>
  <si>
    <t>4520 -</t>
  </si>
  <si>
    <t>opłaty na rzecz budżetów jednostek samorządu terytorialnego</t>
  </si>
  <si>
    <t>dotacje celowe przekazane do samorządu województwa na inwestycje i zakupy inwestycyjne realizowane na podstawie porozumień (umów) między jednostakmi samorządu terytorilanego</t>
  </si>
  <si>
    <t>6260 -</t>
  </si>
  <si>
    <t>dotacje otrzymane z państwowych funduszy celowych na finansowanie lub dofinansowanie kosztów realizacji inwestycji i zakupów inwestycyjnych jednostek sektora finansów publicznych</t>
  </si>
  <si>
    <t>4580-</t>
  </si>
  <si>
    <t>Dębowiec</t>
  </si>
  <si>
    <t xml:space="preserve">a) rezerwa inwestycyjna </t>
  </si>
  <si>
    <t>85403</t>
  </si>
  <si>
    <t>Specjalne ośrodki szkolno - wychowawcze</t>
  </si>
  <si>
    <t>wpływy z innych lokalnych opłat pobieranych przez jednostki samorządu terytorialnego na podstawie odrębnych ustaw</t>
  </si>
  <si>
    <t>wydatki niezaliczone do wynagrodzeń</t>
  </si>
  <si>
    <t>wpływ od rodziców z tytułu odpłatności za utrzymanie dzieci (wychowanków) w placówkach opiekuńczo - wychowawczych</t>
  </si>
  <si>
    <t xml:space="preserve">wpływy z opłaty komunikacyjnej </t>
  </si>
  <si>
    <t>wpływy z opłat za konsesje i licencje</t>
  </si>
  <si>
    <t>dotacje celowe otrzymane z gminy na zadania bieżące realizowane na podstawie porozumień (umów) między jednostkami samorządu terytorialnego</t>
  </si>
  <si>
    <t>4047</t>
  </si>
  <si>
    <t>zadania własne -                                                                                                Powiatowy Ośrodek wsparcia dla osób dotkniętych przemocą w rodzinie</t>
  </si>
  <si>
    <t>85220</t>
  </si>
  <si>
    <t>Jednostki specjalistycznego poradnictwa, mieszkania chronione i ośrodki interwencji kryzysowej</t>
  </si>
  <si>
    <t>3027 -</t>
  </si>
  <si>
    <t>3029 -</t>
  </si>
  <si>
    <t>4447 -</t>
  </si>
  <si>
    <t>4449 -</t>
  </si>
  <si>
    <t xml:space="preserve"> </t>
  </si>
  <si>
    <t>010</t>
  </si>
  <si>
    <t>Rolnictwo i Łowiectwo</t>
  </si>
  <si>
    <t>75406</t>
  </si>
  <si>
    <t>Straż Graniczna</t>
  </si>
  <si>
    <t>3000 -</t>
  </si>
  <si>
    <t>wpłaty jednostek na państwowy fundusz celowy</t>
  </si>
  <si>
    <t>c) rezerwa celowa na wkłądy własne do projektów w dziedzinie kultury</t>
  </si>
  <si>
    <t>dotacja celowa otrzymana z tytułu pomocy finansowej udzielanej między jednostami samorządu terytorialnego na dofinansowanie własnych zadań bieżących</t>
  </si>
  <si>
    <t>2440 -</t>
  </si>
  <si>
    <t>dotacje otrzymane z państwowych funduszy celowych na realizację zadań bieżących jednostek sektora fianansów publicznych</t>
  </si>
  <si>
    <t>4090 -</t>
  </si>
  <si>
    <t>honoraria</t>
  </si>
  <si>
    <t>dotacja podmiotowa z budżetu dla niepublicznej jednostki systemu oświaty</t>
  </si>
  <si>
    <t>podatek dochodowy od osób prawnych</t>
  </si>
  <si>
    <t>dotacje celowe otrzymane z budżetu państwa na realizację bieżących zadań własnych powiatu</t>
  </si>
  <si>
    <t>dochody jednostek samorządu terytorialnego związane z realizacją zadań z zakresu administracji rzadowej oraz innych zadań zleconych ustawami</t>
  </si>
  <si>
    <t>Obrona narodowa</t>
  </si>
  <si>
    <t>75212</t>
  </si>
  <si>
    <t>Pozostałe wydatki obronne</t>
  </si>
  <si>
    <t xml:space="preserve">zakup usług pozostałych </t>
  </si>
  <si>
    <t>8110 -</t>
  </si>
  <si>
    <t xml:space="preserve">Wydział Finansowy </t>
  </si>
  <si>
    <t>"Postaw na siebie…"</t>
  </si>
  <si>
    <t>Projekt " Nowa jakość - nowe możliwości IV"</t>
  </si>
  <si>
    <t>Projekt " Kierunek przedsiębiorczość"</t>
  </si>
  <si>
    <t>DPS Skoczów</t>
  </si>
  <si>
    <t>dotacja celowa na pomoc finansową udzielaną między jednostkami samorządu terytorialnego na dofinansowanie własnych zadań bieżących</t>
  </si>
  <si>
    <t>- DPS Cieszyn, ul. Katowicka ( Betania)</t>
  </si>
  <si>
    <t xml:space="preserve"> - DPS Cieszyn, pl. Londzina </t>
  </si>
  <si>
    <t>2707 -</t>
  </si>
  <si>
    <t>środki na dofinansowanie własnych zadań bieżących gmin (związków gmin), powiatów (związków powiatów), samorządów województw, pozyskane z innych źródeł</t>
  </si>
  <si>
    <t>4437 -</t>
  </si>
  <si>
    <t>4439 -</t>
  </si>
  <si>
    <t>6610 -</t>
  </si>
  <si>
    <t>dotacje celowe przekazane gminie na inwestycje i zakupy inwestycyjne realizowane na podstawie porozumień (umów) między jednostkami samorządu terytorilanego</t>
  </si>
  <si>
    <t xml:space="preserve">Wydział Spraw Obywatelskich, Zdrowia i Zarządzania Kryzysowego </t>
  </si>
  <si>
    <t>2590 -</t>
  </si>
  <si>
    <t>dotacja podmiotowa z budżetu dla publicznej jednostki systemu oświaty prowadzonej przez osobę prawną inną niż jednostka samorządu terytorialnego lub osobę fizyczną</t>
  </si>
  <si>
    <t>TS Cieszyn</t>
  </si>
  <si>
    <t>Biuro Promocji Zdrowia</t>
  </si>
  <si>
    <t>MSM "Wiecha" w Ustroniu</t>
  </si>
  <si>
    <t>Wydział Rozwoju i Fundusz Europejskich</t>
  </si>
  <si>
    <t xml:space="preserve">  Komenda Powiatowa Państwowej Straży Pożarnej                                    Plan finansowy na 2015 rok</t>
  </si>
  <si>
    <t xml:space="preserve">  Powiatowy Urząd Pracy                                                                                           Plan finansowy na 2015 rok</t>
  </si>
  <si>
    <t xml:space="preserve">  Powiatowy Inspektorat Nadzoru Budowlanego                                                                                          Plan finansowy na 2015 rok</t>
  </si>
  <si>
    <t>wynagr.</t>
  </si>
  <si>
    <t xml:space="preserve">  Powiatowy Zarząd Dróg Publicznych                                                                                         Plan finansowy na 2015 rok</t>
  </si>
  <si>
    <t xml:space="preserve">  Powiatowe Centrum Pomocy Rodzinie                                                                                         Plan finansowy na 2015 rok</t>
  </si>
  <si>
    <t>dotacje celowe otrzymane z powiatu na zadania bieżące realizowane na podstawie porozumień (umów) między jednostkami samorządu terytorialnego</t>
  </si>
  <si>
    <t>dotacje celowe przekazane z powiatu na zadania bieżące realizowane na podstawie porozumień (umów) między jednostkami samorządu terytorialnego</t>
  </si>
  <si>
    <t>dotacja celowa z budżetu na finansowanie lub dofinansowanie zadań zleconych do realizacji pozostałym jednostkom niezaliczanym do sektora finansów publicznych</t>
  </si>
  <si>
    <t xml:space="preserve">dotacje celowe przekazane gminie na zadania bieżące realizowane na podstawie porozumień (umów) między jednostkami samorządu terytorialnego </t>
  </si>
  <si>
    <t>dotacje celowe otrzymane z budżetu państwa na zadania bieżące z zakresu administracji rządowej oraz inne zadania zlecone ustawami przez powiat</t>
  </si>
  <si>
    <t xml:space="preserve">  Dom Pomocy Społecznej Cieszyn                                                                                         Plan finansowy na 2015 rok</t>
  </si>
  <si>
    <t xml:space="preserve">  Dom Pomocy Społecznej Pogórze                                                                                        Plan finansowy na 2015 rok</t>
  </si>
  <si>
    <t xml:space="preserve">  Dom Pomocy Społecznej Skoczów                                                                                        Plan finansowy na 2015 rok</t>
  </si>
  <si>
    <t xml:space="preserve">  Dom Dziecka Cieszyn                                                                                        Plan finansowy na 2015 rok</t>
  </si>
  <si>
    <t xml:space="preserve">  Ośrodek Pomocy Dziecku i Rodzinie - Dom Dziecka Międzyświeć                                                                                        Plan finansowy na 2015 rok</t>
  </si>
  <si>
    <t xml:space="preserve">  Rodzinny Dom Dziecka Zamarski                                                                                        Plan finansowy na 2015 rok</t>
  </si>
  <si>
    <t xml:space="preserve">  Starostwo Powiatowe w Cieszynie                                                                                                 Plan finansowy na 2015 rok</t>
  </si>
  <si>
    <t>odsetki od samorządowych papierów wartościowych lub zaciągniętych przez jednostkę samorządu terytorialnego kredytów i pożyczek</t>
  </si>
  <si>
    <t>c) rezerwa celowa na zadania w zakresie zarządzania kryzysowego</t>
  </si>
  <si>
    <t>projekt "Mam zawód mam pracę…"</t>
  </si>
  <si>
    <t>projekt "Innowacyjny system wspomagania szkół…"</t>
  </si>
  <si>
    <t>01008</t>
  </si>
  <si>
    <t>Melioracje wodne</t>
  </si>
  <si>
    <t>- Skoczów</t>
  </si>
  <si>
    <t>- Zebrzydowice</t>
  </si>
  <si>
    <t>- Brenna</t>
  </si>
  <si>
    <t>- Wisła</t>
  </si>
  <si>
    <t xml:space="preserve">  </t>
  </si>
  <si>
    <t>3117 -</t>
  </si>
  <si>
    <t>Zespoły do spraw orzekania o niepełnosprawności</t>
  </si>
  <si>
    <t>4400 -</t>
  </si>
  <si>
    <t>opłaty za administrowanie i czynsze za budynki, lokale i pomieszczenia garażowe</t>
  </si>
  <si>
    <t>Skarb Państwa</t>
  </si>
  <si>
    <t>zlecone</t>
  </si>
  <si>
    <t>2329 -</t>
  </si>
  <si>
    <t>dotacje celowe przekazane dla powiatu na zadania bieżące realizowane na podstawie porozumień ( umów) między jednostkami samorządu terytorialnego</t>
  </si>
  <si>
    <t>80140</t>
  </si>
  <si>
    <t>Centra kształcenia ustawicznego i praktycznego oraz ośrodki dokształcania zawodowego</t>
  </si>
  <si>
    <t>2400 -</t>
  </si>
  <si>
    <t>wpływy do budżetu pozostałości środków finansowych gromadzonych na wydzielonym rachunku jednostki budżetowe</t>
  </si>
  <si>
    <t xml:space="preserve">Zadania w zakresie przeciwdziałania przemocy     w rodzinie </t>
  </si>
  <si>
    <t>4270</t>
  </si>
  <si>
    <t>składka ZSEG Cieszyn</t>
  </si>
  <si>
    <t>Perspektivo Skoczów</t>
  </si>
  <si>
    <t>AP Cieszyn/Ustroń</t>
  </si>
  <si>
    <t>Persektivo Skoczów</t>
  </si>
  <si>
    <t>Niepubliczna Poradnia Psychologiczno - pedagogiczna w Jaworzynce</t>
  </si>
  <si>
    <t>opłaty z tytułu zakupu usług telekomunikacyjnych</t>
  </si>
  <si>
    <t xml:space="preserve">opłaty z tytułu zakupu usług telekomunikacyjnych </t>
  </si>
  <si>
    <t>2001 -</t>
  </si>
  <si>
    <t>dotacje celowe w ramach programów finansowanych z udziałem środków europejskich oraz środków, o których mowa w art. 5 ust.3 pkt 5 oraz ust. 3 pkt 5 lit. a i b ustawy, lub płatności w ramach budżetu środków europejskich, realizowanych przez jednostki samorządu terytorialnego</t>
  </si>
  <si>
    <t>2057 -</t>
  </si>
  <si>
    <t>2059 -</t>
  </si>
  <si>
    <t xml:space="preserve">Autopoprawka </t>
  </si>
  <si>
    <t>Dochody</t>
  </si>
  <si>
    <t>Wydatki</t>
  </si>
  <si>
    <t>Nadwyżka</t>
  </si>
  <si>
    <t>DOCHODY OSTATECZNE</t>
  </si>
  <si>
    <t>WYDATKI OSTAECZNE</t>
  </si>
  <si>
    <t>WYNIK</t>
  </si>
  <si>
    <t>- Strumień</t>
  </si>
  <si>
    <t>- Chybie</t>
  </si>
  <si>
    <t>Projekt " Młodzież stela na staż się wybiera"</t>
  </si>
  <si>
    <t xml:space="preserve">wynagrodzenia bezosobowe </t>
  </si>
  <si>
    <t>dochody             w zł</t>
  </si>
  <si>
    <t>0770 -</t>
  </si>
  <si>
    <t>wpłaty z tytułu odpłatnego nabycia prawa własności oraz prawa użytkowania wieczystego nieruchomości</t>
  </si>
  <si>
    <t>0470 -</t>
  </si>
  <si>
    <t>wpływy z opłat za trwały zarząd, użytkowanie, służebności i użytkowanie wieczyste nieruchomości</t>
  </si>
  <si>
    <t>4580 -</t>
  </si>
  <si>
    <t>6170 -</t>
  </si>
  <si>
    <t>wpłaty jednostek na państwowy fundusz celowy na finansowanie lub dofinansowanie zadań inwestycyjnych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</si>
</sst>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u val="single"/>
      <sz val="10"/>
      <color indexed="36"/>
      <name val="Arial CE"/>
      <family val="0"/>
    </font>
    <font>
      <i/>
      <sz val="10"/>
      <name val="MS Sans Serif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Dot"/>
    </border>
    <border>
      <left style="thin"/>
      <right style="thin"/>
      <top style="hair"/>
      <bottom style="dashDot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dashDotDot"/>
      <bottom style="hair"/>
    </border>
    <border>
      <left style="thin"/>
      <right style="thin"/>
      <top style="dashDotDot"/>
      <bottom style="hair"/>
    </border>
    <border>
      <left>
        <color indexed="63"/>
      </left>
      <right>
        <color indexed="63"/>
      </right>
      <top style="dashDotDot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hair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ashDotDot"/>
    </border>
    <border>
      <left>
        <color indexed="63"/>
      </left>
      <right style="thin"/>
      <top style="hair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</borders>
  <cellStyleXfs count="6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vertical="center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7" fillId="0" borderId="0" xfId="52" applyNumberFormat="1" applyFont="1" applyBorder="1" applyAlignment="1">
      <alignment vertical="center" wrapText="1"/>
      <protection/>
    </xf>
    <xf numFmtId="3" fontId="7" fillId="0" borderId="11" xfId="52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horizontal="left" vertical="top" wrapText="1"/>
      <protection/>
    </xf>
    <xf numFmtId="49" fontId="7" fillId="0" borderId="14" xfId="52" applyNumberFormat="1" applyFont="1" applyBorder="1" applyAlignment="1">
      <alignment vertical="center" wrapText="1"/>
      <protection/>
    </xf>
    <xf numFmtId="3" fontId="7" fillId="0" borderId="15" xfId="52" applyNumberFormat="1" applyFont="1" applyBorder="1" applyAlignment="1">
      <alignment vertical="top"/>
      <protection/>
    </xf>
    <xf numFmtId="49" fontId="7" fillId="0" borderId="16" xfId="52" applyNumberFormat="1" applyFont="1" applyBorder="1" applyAlignment="1">
      <alignment horizontal="left" vertical="top" wrapText="1"/>
      <protection/>
    </xf>
    <xf numFmtId="49" fontId="7" fillId="0" borderId="17" xfId="52" applyNumberFormat="1" applyFont="1" applyBorder="1" applyAlignment="1">
      <alignment vertical="center" wrapText="1"/>
      <protection/>
    </xf>
    <xf numFmtId="3" fontId="7" fillId="0" borderId="18" xfId="52" applyNumberFormat="1" applyFont="1" applyBorder="1" applyAlignment="1">
      <alignment vertical="top"/>
      <protection/>
    </xf>
    <xf numFmtId="49" fontId="7" fillId="0" borderId="17" xfId="52" applyNumberFormat="1" applyFont="1" applyBorder="1" applyAlignment="1">
      <alignment vertical="top" wrapText="1"/>
      <protection/>
    </xf>
    <xf numFmtId="3" fontId="7" fillId="0" borderId="18" xfId="52" applyNumberFormat="1" applyFont="1" applyFill="1" applyBorder="1" applyAlignment="1">
      <alignment vertical="top"/>
      <protection/>
    </xf>
    <xf numFmtId="49" fontId="7" fillId="0" borderId="19" xfId="52" applyNumberFormat="1" applyFont="1" applyBorder="1" applyAlignment="1">
      <alignment vertical="center" wrapText="1"/>
      <protection/>
    </xf>
    <xf numFmtId="49" fontId="7" fillId="0" borderId="17" xfId="52" applyNumberFormat="1" applyFont="1" applyBorder="1" applyAlignment="1">
      <alignment horizontal="left" vertical="top" wrapText="1"/>
      <protection/>
    </xf>
    <xf numFmtId="49" fontId="7" fillId="0" borderId="16" xfId="52" applyNumberFormat="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vertical="center" wrapText="1"/>
      <protection/>
    </xf>
    <xf numFmtId="3" fontId="7" fillId="0" borderId="11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horizontal="left" vertical="top" wrapText="1"/>
      <protection/>
    </xf>
    <xf numFmtId="49" fontId="7" fillId="0" borderId="14" xfId="53" applyNumberFormat="1" applyFont="1" applyBorder="1" applyAlignment="1">
      <alignment vertical="center" wrapText="1"/>
      <protection/>
    </xf>
    <xf numFmtId="3" fontId="7" fillId="0" borderId="15" xfId="53" applyNumberFormat="1" applyFont="1" applyBorder="1" applyAlignment="1">
      <alignment vertical="top"/>
      <protection/>
    </xf>
    <xf numFmtId="49" fontId="7" fillId="0" borderId="16" xfId="53" applyNumberFormat="1" applyFont="1" applyBorder="1" applyAlignment="1">
      <alignment horizontal="left" vertical="top" wrapText="1"/>
      <protection/>
    </xf>
    <xf numFmtId="49" fontId="7" fillId="0" borderId="17" xfId="53" applyNumberFormat="1" applyFont="1" applyBorder="1" applyAlignment="1">
      <alignment vertical="center" wrapText="1"/>
      <protection/>
    </xf>
    <xf numFmtId="3" fontId="7" fillId="0" borderId="18" xfId="53" applyNumberFormat="1" applyFont="1" applyBorder="1" applyAlignment="1">
      <alignment vertical="top"/>
      <protection/>
    </xf>
    <xf numFmtId="49" fontId="7" fillId="0" borderId="17" xfId="53" applyNumberFormat="1" applyFont="1" applyBorder="1" applyAlignment="1">
      <alignment horizontal="left" vertical="top" wrapText="1"/>
      <protection/>
    </xf>
    <xf numFmtId="49" fontId="7" fillId="0" borderId="21" xfId="53" applyNumberFormat="1" applyFont="1" applyBorder="1" applyAlignment="1">
      <alignment horizontal="left" vertical="top" wrapText="1"/>
      <protection/>
    </xf>
    <xf numFmtId="49" fontId="7" fillId="0" borderId="22" xfId="53" applyNumberFormat="1" applyFont="1" applyBorder="1" applyAlignment="1">
      <alignment vertical="center" wrapText="1"/>
      <protection/>
    </xf>
    <xf numFmtId="3" fontId="7" fillId="0" borderId="23" xfId="53" applyNumberFormat="1" applyFont="1" applyBorder="1" applyAlignment="1">
      <alignment vertical="top"/>
      <protection/>
    </xf>
    <xf numFmtId="3" fontId="6" fillId="0" borderId="10" xfId="53" applyNumberFormat="1" applyFont="1" applyBorder="1" applyAlignment="1">
      <alignment vertical="top"/>
      <protection/>
    </xf>
    <xf numFmtId="49" fontId="7" fillId="0" borderId="13" xfId="53" applyNumberFormat="1" applyFont="1" applyBorder="1" applyAlignment="1">
      <alignment vertical="top" wrapText="1"/>
      <protection/>
    </xf>
    <xf numFmtId="49" fontId="7" fillId="0" borderId="14" xfId="53" applyNumberFormat="1" applyFont="1" applyBorder="1" applyAlignment="1">
      <alignment vertical="top" wrapText="1"/>
      <protection/>
    </xf>
    <xf numFmtId="49" fontId="7" fillId="0" borderId="16" xfId="53" applyNumberFormat="1" applyFont="1" applyBorder="1" applyAlignment="1">
      <alignment vertical="top" wrapText="1"/>
      <protection/>
    </xf>
    <xf numFmtId="49" fontId="7" fillId="0" borderId="17" xfId="53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49" fontId="7" fillId="0" borderId="24" xfId="53" applyNumberFormat="1" applyFont="1" applyBorder="1" applyAlignment="1">
      <alignment vertical="top" wrapText="1"/>
      <protection/>
    </xf>
    <xf numFmtId="3" fontId="7" fillId="0" borderId="25" xfId="53" applyNumberFormat="1" applyFont="1" applyBorder="1" applyAlignment="1">
      <alignment vertical="top"/>
      <protection/>
    </xf>
    <xf numFmtId="49" fontId="7" fillId="0" borderId="26" xfId="53" applyNumberFormat="1" applyFont="1" applyBorder="1" applyAlignment="1">
      <alignment vertical="top" wrapText="1"/>
      <protection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  <xf numFmtId="3" fontId="12" fillId="0" borderId="18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vertical="top" wrapText="1"/>
    </xf>
    <xf numFmtId="49" fontId="7" fillId="0" borderId="19" xfId="0" applyNumberFormat="1" applyFont="1" applyBorder="1" applyAlignment="1">
      <alignment vertical="center" wrapText="1"/>
    </xf>
    <xf numFmtId="3" fontId="6" fillId="0" borderId="23" xfId="53" applyNumberFormat="1" applyFont="1" applyBorder="1" applyAlignment="1">
      <alignment vertical="top"/>
      <protection/>
    </xf>
    <xf numFmtId="49" fontId="7" fillId="0" borderId="28" xfId="53" applyNumberFormat="1" applyFont="1" applyBorder="1" applyAlignment="1">
      <alignment horizontal="center" vertical="center" wrapText="1"/>
      <protection/>
    </xf>
    <xf numFmtId="49" fontId="7" fillId="0" borderId="29" xfId="53" applyNumberFormat="1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vertical="top" wrapText="1"/>
    </xf>
    <xf numFmtId="0" fontId="14" fillId="0" borderId="2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3" fontId="13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5" fontId="7" fillId="0" borderId="18" xfId="0" applyNumberFormat="1" applyFont="1" applyBorder="1" applyAlignment="1">
      <alignment vertical="center"/>
    </xf>
    <xf numFmtId="0" fontId="0" fillId="0" borderId="33" xfId="0" applyBorder="1" applyAlignment="1">
      <alignment/>
    </xf>
    <xf numFmtId="49" fontId="7" fillId="0" borderId="33" xfId="53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49" fontId="7" fillId="0" borderId="34" xfId="53" applyNumberFormat="1" applyFont="1" applyBorder="1" applyAlignment="1">
      <alignment horizontal="center" vertical="center" wrapText="1"/>
      <protection/>
    </xf>
    <xf numFmtId="3" fontId="7" fillId="0" borderId="35" xfId="53" applyNumberFormat="1" applyFont="1" applyBorder="1" applyAlignment="1">
      <alignment vertical="top"/>
      <protection/>
    </xf>
    <xf numFmtId="49" fontId="7" fillId="0" borderId="19" xfId="53" applyNumberFormat="1" applyFont="1" applyBorder="1" applyAlignment="1">
      <alignment vertical="center" wrapText="1"/>
      <protection/>
    </xf>
    <xf numFmtId="3" fontId="14" fillId="0" borderId="35" xfId="53" applyNumberFormat="1" applyFont="1" applyBorder="1" applyAlignment="1">
      <alignment vertical="top"/>
      <protection/>
    </xf>
    <xf numFmtId="49" fontId="7" fillId="0" borderId="36" xfId="53" applyNumberFormat="1" applyFont="1" applyBorder="1" applyAlignment="1">
      <alignment horizontal="left" vertical="top" wrapText="1"/>
      <protection/>
    </xf>
    <xf numFmtId="49" fontId="7" fillId="0" borderId="37" xfId="53" applyNumberFormat="1" applyFont="1" applyBorder="1" applyAlignment="1">
      <alignment vertical="center" wrapText="1"/>
      <protection/>
    </xf>
    <xf numFmtId="3" fontId="7" fillId="0" borderId="31" xfId="53" applyNumberFormat="1" applyFont="1" applyBorder="1" applyAlignment="1">
      <alignment vertical="top"/>
      <protection/>
    </xf>
    <xf numFmtId="3" fontId="7" fillId="0" borderId="10" xfId="53" applyNumberFormat="1" applyFont="1" applyBorder="1" applyAlignment="1">
      <alignment vertical="top"/>
      <protection/>
    </xf>
    <xf numFmtId="49" fontId="7" fillId="0" borderId="0" xfId="53" applyNumberFormat="1" applyFont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14" fillId="0" borderId="23" xfId="53" applyNumberFormat="1" applyFont="1" applyBorder="1" applyAlignment="1">
      <alignment vertical="top"/>
      <protection/>
    </xf>
    <xf numFmtId="49" fontId="7" fillId="0" borderId="38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top" wrapText="1"/>
      <protection/>
    </xf>
    <xf numFmtId="3" fontId="14" fillId="0" borderId="18" xfId="53" applyNumberFormat="1" applyFont="1" applyBorder="1" applyAlignment="1">
      <alignment vertical="top"/>
      <protection/>
    </xf>
    <xf numFmtId="49" fontId="7" fillId="0" borderId="0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vertical="top"/>
      <protection/>
    </xf>
    <xf numFmtId="49" fontId="7" fillId="0" borderId="19" xfId="0" applyNumberFormat="1" applyFont="1" applyFill="1" applyBorder="1" applyAlignment="1">
      <alignment vertical="center" wrapText="1"/>
    </xf>
    <xf numFmtId="3" fontId="7" fillId="0" borderId="18" xfId="53" applyNumberFormat="1" applyFont="1" applyFill="1" applyBorder="1" applyAlignment="1">
      <alignment vertical="top"/>
      <protection/>
    </xf>
    <xf numFmtId="49" fontId="7" fillId="0" borderId="16" xfId="53" applyNumberFormat="1" applyFont="1" applyFill="1" applyBorder="1" applyAlignment="1">
      <alignment horizontal="left" vertical="top" wrapText="1"/>
      <protection/>
    </xf>
    <xf numFmtId="49" fontId="7" fillId="0" borderId="17" xfId="53" applyNumberFormat="1" applyFont="1" applyFill="1" applyBorder="1" applyAlignment="1">
      <alignment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7" fillId="0" borderId="16" xfId="53" applyNumberFormat="1" applyFont="1" applyFill="1" applyBorder="1" applyAlignment="1">
      <alignment horizontal="center" vertical="top" wrapText="1"/>
      <protection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53" applyNumberFormat="1" applyFont="1" applyFill="1" applyBorder="1" applyAlignment="1">
      <alignment horizontal="center" vertical="top" wrapText="1"/>
      <protection/>
    </xf>
    <xf numFmtId="49" fontId="7" fillId="0" borderId="12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center" vertical="top" wrapText="1"/>
      <protection/>
    </xf>
    <xf numFmtId="49" fontId="7" fillId="0" borderId="13" xfId="53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49" fontId="7" fillId="0" borderId="1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0" fontId="0" fillId="0" borderId="38" xfId="0" applyBorder="1" applyAlignment="1">
      <alignment/>
    </xf>
    <xf numFmtId="3" fontId="18" fillId="0" borderId="0" xfId="0" applyNumberFormat="1" applyFont="1" applyAlignment="1">
      <alignment/>
    </xf>
    <xf numFmtId="49" fontId="7" fillId="0" borderId="36" xfId="53" applyNumberFormat="1" applyFont="1" applyFill="1" applyBorder="1" applyAlignment="1">
      <alignment horizontal="center" vertical="top" wrapText="1"/>
      <protection/>
    </xf>
    <xf numFmtId="3" fontId="7" fillId="0" borderId="31" xfId="53" applyNumberFormat="1" applyFont="1" applyFill="1" applyBorder="1" applyAlignment="1">
      <alignment vertical="top"/>
      <protection/>
    </xf>
    <xf numFmtId="49" fontId="7" fillId="0" borderId="17" xfId="53" applyNumberFormat="1" applyFont="1" applyFill="1" applyBorder="1" applyAlignment="1">
      <alignment vertical="top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top" wrapText="1"/>
      <protection/>
    </xf>
    <xf numFmtId="49" fontId="7" fillId="0" borderId="17" xfId="52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49" fontId="6" fillId="0" borderId="36" xfId="53" applyNumberFormat="1" applyFont="1" applyBorder="1" applyAlignment="1">
      <alignment horizontal="center" vertical="top" wrapText="1"/>
      <protection/>
    </xf>
    <xf numFmtId="49" fontId="7" fillId="0" borderId="37" xfId="53" applyNumberFormat="1" applyFont="1" applyFill="1" applyBorder="1" applyAlignment="1">
      <alignment vertical="center" wrapText="1"/>
      <protection/>
    </xf>
    <xf numFmtId="49" fontId="7" fillId="0" borderId="26" xfId="53" applyNumberFormat="1" applyFont="1" applyFill="1" applyBorder="1" applyAlignment="1">
      <alignment horizontal="center" vertical="top" wrapText="1"/>
      <protection/>
    </xf>
    <xf numFmtId="49" fontId="7" fillId="0" borderId="24" xfId="53" applyNumberFormat="1" applyFont="1" applyFill="1" applyBorder="1" applyAlignment="1">
      <alignment vertical="center" wrapText="1"/>
      <protection/>
    </xf>
    <xf numFmtId="3" fontId="7" fillId="0" borderId="25" xfId="53" applyNumberFormat="1" applyFont="1" applyFill="1" applyBorder="1" applyAlignment="1">
      <alignment vertical="top"/>
      <protection/>
    </xf>
    <xf numFmtId="49" fontId="7" fillId="0" borderId="36" xfId="53" applyNumberFormat="1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7" fillId="0" borderId="24" xfId="53" applyNumberFormat="1" applyFont="1" applyBorder="1" applyAlignment="1">
      <alignment vertical="center" wrapText="1"/>
      <protection/>
    </xf>
    <xf numFmtId="49" fontId="7" fillId="0" borderId="39" xfId="53" applyNumberFormat="1" applyFont="1" applyFill="1" applyBorder="1" applyAlignment="1">
      <alignment horizontal="center" vertical="top" wrapText="1"/>
      <protection/>
    </xf>
    <xf numFmtId="3" fontId="7" fillId="0" borderId="40" xfId="53" applyNumberFormat="1" applyFont="1" applyFill="1" applyBorder="1" applyAlignment="1">
      <alignment vertical="top"/>
      <protection/>
    </xf>
    <xf numFmtId="49" fontId="7" fillId="0" borderId="34" xfId="53" applyNumberFormat="1" applyFont="1" applyFill="1" applyBorder="1" applyAlignment="1">
      <alignment horizontal="center" vertical="center" wrapText="1"/>
      <protection/>
    </xf>
    <xf numFmtId="3" fontId="7" fillId="0" borderId="35" xfId="53" applyNumberFormat="1" applyFont="1" applyFill="1" applyBorder="1" applyAlignment="1">
      <alignment vertical="top"/>
      <protection/>
    </xf>
    <xf numFmtId="49" fontId="7" fillId="0" borderId="16" xfId="52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7" fillId="0" borderId="39" xfId="53" applyNumberFormat="1" applyFont="1" applyBorder="1" applyAlignment="1">
      <alignment horizontal="center" vertical="top" wrapText="1"/>
      <protection/>
    </xf>
    <xf numFmtId="49" fontId="7" fillId="0" borderId="41" xfId="53" applyNumberFormat="1" applyFont="1" applyBorder="1" applyAlignment="1">
      <alignment vertical="center" wrapText="1"/>
      <protection/>
    </xf>
    <xf numFmtId="3" fontId="7" fillId="0" borderId="40" xfId="53" applyNumberFormat="1" applyFont="1" applyBorder="1" applyAlignment="1">
      <alignment vertical="top"/>
      <protection/>
    </xf>
    <xf numFmtId="49" fontId="14" fillId="0" borderId="39" xfId="53" applyNumberFormat="1" applyFont="1" applyBorder="1" applyAlignment="1">
      <alignment horizontal="center" vertical="top" wrapText="1"/>
      <protection/>
    </xf>
    <xf numFmtId="49" fontId="14" fillId="0" borderId="41" xfId="53" applyNumberFormat="1" applyFont="1" applyBorder="1" applyAlignment="1">
      <alignment horizontal="center" vertical="top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3" fontId="6" fillId="0" borderId="28" xfId="53" applyNumberFormat="1" applyFont="1" applyBorder="1" applyAlignment="1">
      <alignment vertical="center"/>
      <protection/>
    </xf>
    <xf numFmtId="49" fontId="6" fillId="0" borderId="42" xfId="53" applyNumberFormat="1" applyFont="1" applyBorder="1" applyAlignment="1">
      <alignment horizontal="center" vertical="center" wrapText="1"/>
      <protection/>
    </xf>
    <xf numFmtId="3" fontId="6" fillId="0" borderId="31" xfId="53" applyNumberFormat="1" applyFont="1" applyBorder="1" applyAlignment="1">
      <alignment vertical="top"/>
      <protection/>
    </xf>
    <xf numFmtId="49" fontId="6" fillId="0" borderId="37" xfId="53" applyNumberFormat="1" applyFont="1" applyBorder="1" applyAlignment="1">
      <alignment horizontal="center" vertical="top" wrapText="1"/>
      <protection/>
    </xf>
    <xf numFmtId="49" fontId="7" fillId="0" borderId="26" xfId="53" applyNumberFormat="1" applyFont="1" applyBorder="1" applyAlignment="1">
      <alignment horizontal="left" vertical="top" wrapText="1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top" wrapText="1"/>
      <protection/>
    </xf>
    <xf numFmtId="49" fontId="6" fillId="0" borderId="14" xfId="53" applyNumberFormat="1" applyFont="1" applyBorder="1" applyAlignment="1">
      <alignment horizontal="center" vertical="top" wrapText="1"/>
      <protection/>
    </xf>
    <xf numFmtId="3" fontId="6" fillId="0" borderId="15" xfId="53" applyNumberFormat="1" applyFont="1" applyBorder="1" applyAlignment="1">
      <alignment vertical="top"/>
      <protection/>
    </xf>
    <xf numFmtId="0" fontId="7" fillId="0" borderId="17" xfId="0" applyFont="1" applyBorder="1" applyAlignment="1">
      <alignment vertical="center" wrapText="1"/>
    </xf>
    <xf numFmtId="49" fontId="14" fillId="0" borderId="22" xfId="53" applyNumberFormat="1" applyFont="1" applyBorder="1" applyAlignment="1">
      <alignment horizontal="center" vertical="top" wrapText="1"/>
      <protection/>
    </xf>
    <xf numFmtId="49" fontId="7" fillId="0" borderId="21" xfId="53" applyNumberFormat="1" applyFont="1" applyBorder="1" applyAlignment="1">
      <alignment horizontal="center" vertical="top" wrapText="1"/>
      <protection/>
    </xf>
    <xf numFmtId="49" fontId="7" fillId="0" borderId="22" xfId="53" applyNumberFormat="1" applyFont="1" applyBorder="1" applyAlignment="1">
      <alignment horizontal="left" vertical="top" wrapText="1"/>
      <protection/>
    </xf>
    <xf numFmtId="3" fontId="0" fillId="0" borderId="0" xfId="0" applyNumberFormat="1" applyFont="1" applyAlignment="1">
      <alignment/>
    </xf>
    <xf numFmtId="3" fontId="7" fillId="0" borderId="29" xfId="53" applyNumberFormat="1" applyFont="1" applyBorder="1" applyAlignment="1">
      <alignment vertical="top"/>
      <protection/>
    </xf>
    <xf numFmtId="3" fontId="7" fillId="0" borderId="27" xfId="53" applyNumberFormat="1" applyFont="1" applyBorder="1" applyAlignment="1">
      <alignment vertical="top"/>
      <protection/>
    </xf>
    <xf numFmtId="3" fontId="7" fillId="0" borderId="14" xfId="53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3" fontId="6" fillId="0" borderId="18" xfId="53" applyNumberFormat="1" applyFont="1" applyBorder="1" applyAlignment="1">
      <alignment vertical="top"/>
      <protection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11" xfId="53" applyNumberFormat="1" applyFont="1" applyBorder="1" applyAlignment="1">
      <alignment vertical="center"/>
      <protection/>
    </xf>
    <xf numFmtId="0" fontId="7" fillId="0" borderId="17" xfId="0" applyFont="1" applyBorder="1" applyAlignment="1">
      <alignment horizontal="left" wrapText="1"/>
    </xf>
    <xf numFmtId="41" fontId="8" fillId="0" borderId="10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right" vertical="center" wrapText="1"/>
    </xf>
    <xf numFmtId="41" fontId="6" fillId="0" borderId="10" xfId="53" applyNumberFormat="1" applyFont="1" applyBorder="1" applyAlignment="1">
      <alignment vertical="center"/>
      <protection/>
    </xf>
    <xf numFmtId="41" fontId="7" fillId="0" borderId="11" xfId="53" applyNumberFormat="1" applyFont="1" applyBorder="1" applyAlignment="1">
      <alignment vertical="top"/>
      <protection/>
    </xf>
    <xf numFmtId="41" fontId="7" fillId="0" borderId="18" xfId="53" applyNumberFormat="1" applyFont="1" applyBorder="1" applyAlignment="1">
      <alignment vertical="top"/>
      <protection/>
    </xf>
    <xf numFmtId="41" fontId="7" fillId="0" borderId="25" xfId="53" applyNumberFormat="1" applyFont="1" applyBorder="1" applyAlignment="1">
      <alignment vertical="top"/>
      <protection/>
    </xf>
    <xf numFmtId="41" fontId="7" fillId="0" borderId="23" xfId="53" applyNumberFormat="1" applyFont="1" applyBorder="1" applyAlignment="1">
      <alignment vertical="top"/>
      <protection/>
    </xf>
    <xf numFmtId="41" fontId="0" fillId="0" borderId="0" xfId="0" applyNumberFormat="1" applyAlignment="1">
      <alignment/>
    </xf>
    <xf numFmtId="49" fontId="6" fillId="0" borderId="29" xfId="53" applyNumberFormat="1" applyFont="1" applyBorder="1" applyAlignment="1">
      <alignment horizontal="center" vertical="center" wrapText="1"/>
      <protection/>
    </xf>
    <xf numFmtId="3" fontId="6" fillId="0" borderId="29" xfId="53" applyNumberFormat="1" applyFont="1" applyBorder="1" applyAlignment="1">
      <alignment vertical="center"/>
      <protection/>
    </xf>
    <xf numFmtId="49" fontId="7" fillId="0" borderId="13" xfId="53" applyNumberFormat="1" applyFont="1" applyFill="1" applyBorder="1" applyAlignment="1">
      <alignment horizontal="center" vertical="top" wrapText="1"/>
      <protection/>
    </xf>
    <xf numFmtId="49" fontId="7" fillId="0" borderId="14" xfId="53" applyNumberFormat="1" applyFont="1" applyFill="1" applyBorder="1" applyAlignment="1">
      <alignment vertical="center" wrapText="1"/>
      <protection/>
    </xf>
    <xf numFmtId="3" fontId="7" fillId="0" borderId="15" xfId="53" applyNumberFormat="1" applyFont="1" applyFill="1" applyBorder="1" applyAlignment="1">
      <alignment vertical="top"/>
      <protection/>
    </xf>
    <xf numFmtId="3" fontId="6" fillId="0" borderId="29" xfId="53" applyNumberFormat="1" applyFont="1" applyBorder="1" applyAlignment="1">
      <alignment vertical="top"/>
      <protection/>
    </xf>
    <xf numFmtId="49" fontId="14" fillId="0" borderId="44" xfId="53" applyNumberFormat="1" applyFont="1" applyBorder="1" applyAlignment="1">
      <alignment horizontal="center" vertical="top" wrapText="1"/>
      <protection/>
    </xf>
    <xf numFmtId="49" fontId="14" fillId="0" borderId="45" xfId="53" applyNumberFormat="1" applyFont="1" applyBorder="1" applyAlignment="1">
      <alignment horizontal="center" vertical="top" wrapText="1"/>
      <protection/>
    </xf>
    <xf numFmtId="49" fontId="7" fillId="0" borderId="11" xfId="52" applyNumberFormat="1" applyFont="1" applyBorder="1" applyAlignment="1">
      <alignment horizontal="center" vertical="center"/>
      <protection/>
    </xf>
    <xf numFmtId="0" fontId="0" fillId="0" borderId="0" xfId="54">
      <alignment/>
      <protection/>
    </xf>
    <xf numFmtId="49" fontId="7" fillId="0" borderId="41" xfId="53" applyNumberFormat="1" applyFont="1" applyFill="1" applyBorder="1" applyAlignment="1">
      <alignment vertical="top" wrapText="1"/>
      <protection/>
    </xf>
    <xf numFmtId="49" fontId="7" fillId="0" borderId="19" xfId="53" applyNumberFormat="1" applyFont="1" applyFill="1" applyBorder="1" applyAlignment="1">
      <alignment vertical="center" wrapText="1"/>
      <protection/>
    </xf>
    <xf numFmtId="165" fontId="7" fillId="0" borderId="18" xfId="0" applyNumberFormat="1" applyFont="1" applyBorder="1" applyAlignment="1">
      <alignment horizontal="right" vertical="center"/>
    </xf>
    <xf numFmtId="3" fontId="7" fillId="0" borderId="18" xfId="53" applyNumberFormat="1" applyFont="1" applyBorder="1" applyAlignment="1">
      <alignment horizontal="right" vertical="top"/>
      <protection/>
    </xf>
    <xf numFmtId="3" fontId="14" fillId="0" borderId="25" xfId="53" applyNumberFormat="1" applyFont="1" applyBorder="1" applyAlignment="1">
      <alignment vertical="top"/>
      <protection/>
    </xf>
    <xf numFmtId="49" fontId="7" fillId="0" borderId="14" xfId="53" applyNumberFormat="1" applyFont="1" applyBorder="1" applyAlignment="1">
      <alignment horizontal="left" vertical="top" wrapText="1"/>
      <protection/>
    </xf>
    <xf numFmtId="49" fontId="7" fillId="0" borderId="46" xfId="53" applyNumberFormat="1" applyFont="1" applyBorder="1" applyAlignment="1">
      <alignment horizontal="left" vertical="top" wrapText="1"/>
      <protection/>
    </xf>
    <xf numFmtId="49" fontId="7" fillId="0" borderId="0" xfId="53" applyNumberFormat="1" applyFont="1" applyBorder="1" applyAlignment="1">
      <alignment horizontal="left" vertical="top" wrapText="1"/>
      <protection/>
    </xf>
    <xf numFmtId="49" fontId="7" fillId="0" borderId="44" xfId="53" applyNumberFormat="1" applyFont="1" applyBorder="1" applyAlignment="1">
      <alignment horizontal="center" vertical="center" wrapText="1"/>
      <protection/>
    </xf>
    <xf numFmtId="49" fontId="7" fillId="0" borderId="30" xfId="53" applyNumberFormat="1" applyFont="1" applyBorder="1" applyAlignment="1">
      <alignment horizontal="center" vertical="top" wrapText="1"/>
      <protection/>
    </xf>
    <xf numFmtId="0" fontId="0" fillId="0" borderId="44" xfId="0" applyBorder="1" applyAlignment="1">
      <alignment/>
    </xf>
    <xf numFmtId="49" fontId="7" fillId="0" borderId="30" xfId="53" applyNumberFormat="1" applyFont="1" applyBorder="1" applyAlignment="1">
      <alignment vertical="top" wrapText="1"/>
      <protection/>
    </xf>
    <xf numFmtId="3" fontId="14" fillId="0" borderId="47" xfId="53" applyNumberFormat="1" applyFont="1" applyBorder="1" applyAlignment="1">
      <alignment vertical="top"/>
      <protection/>
    </xf>
    <xf numFmtId="0" fontId="56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7" fillId="0" borderId="17" xfId="53" applyNumberFormat="1" applyFont="1" applyFill="1" applyBorder="1" applyAlignment="1" quotePrefix="1">
      <alignment vertical="center" wrapText="1"/>
      <protection/>
    </xf>
    <xf numFmtId="49" fontId="7" fillId="0" borderId="13" xfId="53" applyNumberFormat="1" applyFont="1" applyFill="1" applyBorder="1" applyAlignment="1">
      <alignment horizontal="left" vertical="top" wrapText="1"/>
      <protection/>
    </xf>
    <xf numFmtId="49" fontId="7" fillId="0" borderId="26" xfId="53" applyNumberFormat="1" applyFont="1" applyFill="1" applyBorder="1" applyAlignment="1">
      <alignment horizontal="left" vertical="top" wrapText="1"/>
      <protection/>
    </xf>
    <xf numFmtId="0" fontId="0" fillId="0" borderId="29" xfId="0" applyFont="1" applyBorder="1" applyAlignment="1">
      <alignment/>
    </xf>
    <xf numFmtId="49" fontId="14" fillId="0" borderId="24" xfId="53" applyNumberFormat="1" applyFont="1" applyBorder="1" applyAlignment="1">
      <alignment horizontal="center" vertical="top" wrapText="1"/>
      <protection/>
    </xf>
    <xf numFmtId="0" fontId="7" fillId="0" borderId="27" xfId="0" applyFont="1" applyBorder="1" applyAlignment="1">
      <alignment vertical="center" wrapText="1"/>
    </xf>
    <xf numFmtId="165" fontId="7" fillId="0" borderId="15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165" fontId="7" fillId="0" borderId="25" xfId="0" applyNumberFormat="1" applyFont="1" applyBorder="1" applyAlignment="1">
      <alignment vertical="center"/>
    </xf>
    <xf numFmtId="49" fontId="7" fillId="0" borderId="14" xfId="53" applyNumberFormat="1" applyFont="1" applyFill="1" applyBorder="1" applyAlignment="1">
      <alignment horizontal="center" vertical="top" wrapText="1"/>
      <protection/>
    </xf>
    <xf numFmtId="3" fontId="7" fillId="0" borderId="34" xfId="53" applyNumberFormat="1" applyFont="1" applyBorder="1" applyAlignment="1">
      <alignment vertical="top"/>
      <protection/>
    </xf>
    <xf numFmtId="3" fontId="14" fillId="0" borderId="34" xfId="53" applyNumberFormat="1" applyFont="1" applyBorder="1" applyAlignment="1">
      <alignment vertical="top"/>
      <protection/>
    </xf>
    <xf numFmtId="0" fontId="8" fillId="0" borderId="4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49" fontId="6" fillId="0" borderId="20" xfId="52" applyNumberFormat="1" applyFont="1" applyBorder="1" applyAlignment="1">
      <alignment horizontal="center" vertical="center" wrapText="1"/>
      <protection/>
    </xf>
    <xf numFmtId="49" fontId="6" fillId="0" borderId="49" xfId="52" applyNumberFormat="1" applyFont="1" applyBorder="1" applyAlignment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5" xfId="0" applyBorder="1" applyAlignment="1">
      <alignment horizontal="right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4" fillId="0" borderId="16" xfId="52" applyNumberFormat="1" applyFont="1" applyBorder="1" applyAlignment="1">
      <alignment horizontal="center" vertical="top" wrapText="1"/>
      <protection/>
    </xf>
    <xf numFmtId="49" fontId="14" fillId="0" borderId="19" xfId="52" applyNumberFormat="1" applyFont="1" applyBorder="1" applyAlignment="1">
      <alignment horizontal="center" vertical="top" wrapText="1"/>
      <protection/>
    </xf>
    <xf numFmtId="0" fontId="0" fillId="0" borderId="51" xfId="0" applyBorder="1" applyAlignment="1">
      <alignment horizontal="right"/>
    </xf>
    <xf numFmtId="0" fontId="0" fillId="0" borderId="49" xfId="0" applyBorder="1" applyAlignment="1">
      <alignment horizontal="right"/>
    </xf>
    <xf numFmtId="49" fontId="6" fillId="0" borderId="16" xfId="53" applyNumberFormat="1" applyFont="1" applyBorder="1" applyAlignment="1">
      <alignment horizontal="center" vertical="top" wrapText="1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49" xfId="53" applyNumberFormat="1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top" wrapText="1"/>
      <protection/>
    </xf>
    <xf numFmtId="49" fontId="6" fillId="0" borderId="49" xfId="53" applyNumberFormat="1" applyFont="1" applyBorder="1" applyAlignment="1">
      <alignment horizontal="center" vertical="top" wrapText="1"/>
      <protection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6" fillId="0" borderId="44" xfId="53" applyNumberFormat="1" applyFont="1" applyBorder="1" applyAlignment="1">
      <alignment horizontal="center" vertical="top" wrapText="1"/>
      <protection/>
    </xf>
    <xf numFmtId="49" fontId="6" fillId="0" borderId="45" xfId="53" applyNumberFormat="1" applyFont="1" applyBorder="1" applyAlignment="1">
      <alignment horizontal="center" vertical="top" wrapText="1"/>
      <protection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2" xfId="53" applyNumberFormat="1" applyFont="1" applyBorder="1" applyAlignment="1">
      <alignment horizontal="center" vertical="center" wrapText="1"/>
      <protection/>
    </xf>
    <xf numFmtId="49" fontId="20" fillId="0" borderId="52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6" fillId="0" borderId="44" xfId="53" applyNumberFormat="1" applyFont="1" applyBorder="1" applyAlignment="1">
      <alignment horizontal="center" vertical="center" wrapText="1"/>
      <protection/>
    </xf>
    <xf numFmtId="49" fontId="6" fillId="0" borderId="45" xfId="53" applyNumberFormat="1" applyFont="1" applyBorder="1" applyAlignment="1">
      <alignment horizontal="center" vertical="center" wrapText="1"/>
      <protection/>
    </xf>
    <xf numFmtId="3" fontId="0" fillId="0" borderId="29" xfId="0" applyNumberFormat="1" applyBorder="1" applyAlignment="1">
      <alignment horizontal="right"/>
    </xf>
    <xf numFmtId="49" fontId="14" fillId="0" borderId="16" xfId="53" applyNumberFormat="1" applyFont="1" applyBorder="1" applyAlignment="1">
      <alignment horizontal="center" vertical="top" wrapText="1"/>
      <protection/>
    </xf>
    <xf numFmtId="49" fontId="14" fillId="0" borderId="19" xfId="53" applyNumberFormat="1" applyFont="1" applyBorder="1" applyAlignment="1">
      <alignment horizontal="center" vertical="top" wrapText="1"/>
      <protection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6" fillId="0" borderId="51" xfId="53" applyNumberFormat="1" applyFont="1" applyBorder="1" applyAlignment="1">
      <alignment horizontal="center" vertical="top" wrapText="1"/>
      <protection/>
    </xf>
    <xf numFmtId="49" fontId="14" fillId="0" borderId="26" xfId="53" applyNumberFormat="1" applyFont="1" applyBorder="1" applyAlignment="1">
      <alignment horizontal="center" vertical="top" wrapText="1"/>
      <protection/>
    </xf>
    <xf numFmtId="49" fontId="14" fillId="0" borderId="30" xfId="53" applyNumberFormat="1" applyFont="1" applyBorder="1" applyAlignment="1">
      <alignment horizontal="center" vertical="top" wrapText="1"/>
      <protection/>
    </xf>
    <xf numFmtId="49" fontId="14" fillId="0" borderId="21" xfId="53" applyNumberFormat="1" applyFont="1" applyBorder="1" applyAlignment="1">
      <alignment horizontal="center" vertical="top" wrapText="1"/>
      <protection/>
    </xf>
    <xf numFmtId="49" fontId="14" fillId="0" borderId="52" xfId="53" applyNumberFormat="1" applyFont="1" applyBorder="1" applyAlignment="1">
      <alignment horizontal="center" vertical="top" wrapText="1"/>
      <protection/>
    </xf>
    <xf numFmtId="0" fontId="16" fillId="0" borderId="0" xfId="0" applyFont="1" applyAlignment="1">
      <alignment horizontal="center"/>
    </xf>
    <xf numFmtId="49" fontId="14" fillId="0" borderId="53" xfId="53" applyNumberFormat="1" applyFont="1" applyBorder="1" applyAlignment="1">
      <alignment horizontal="center" vertical="top" wrapText="1"/>
      <protection/>
    </xf>
    <xf numFmtId="49" fontId="14" fillId="0" borderId="54" xfId="53" applyNumberFormat="1" applyFont="1" applyBorder="1" applyAlignment="1">
      <alignment horizontal="center" vertical="top" wrapText="1"/>
      <protection/>
    </xf>
    <xf numFmtId="49" fontId="14" fillId="0" borderId="16" xfId="53" applyNumberFormat="1" applyFont="1" applyFill="1" applyBorder="1" applyAlignment="1">
      <alignment horizontal="center" vertical="top" wrapText="1"/>
      <protection/>
    </xf>
    <xf numFmtId="49" fontId="14" fillId="0" borderId="19" xfId="53" applyNumberFormat="1" applyFont="1" applyFill="1" applyBorder="1" applyAlignment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49" fontId="14" fillId="0" borderId="55" xfId="53" applyNumberFormat="1" applyFont="1" applyBorder="1" applyAlignment="1">
      <alignment horizontal="center" vertical="top" wrapText="1"/>
      <protection/>
    </xf>
    <xf numFmtId="49" fontId="14" fillId="0" borderId="56" xfId="53" applyNumberFormat="1" applyFont="1" applyBorder="1" applyAlignment="1">
      <alignment horizontal="center" vertical="top" wrapText="1"/>
      <protection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 wrapText="1"/>
    </xf>
    <xf numFmtId="49" fontId="14" fillId="0" borderId="53" xfId="53" applyNumberFormat="1" applyFont="1" applyFill="1" applyBorder="1" applyAlignment="1">
      <alignment horizontal="center" vertical="top" wrapText="1"/>
      <protection/>
    </xf>
    <xf numFmtId="49" fontId="14" fillId="0" borderId="54" xfId="53" applyNumberFormat="1" applyFont="1" applyFill="1" applyBorder="1" applyAlignment="1">
      <alignment horizontal="center" vertical="top" wrapText="1"/>
      <protection/>
    </xf>
    <xf numFmtId="49" fontId="14" fillId="0" borderId="57" xfId="53" applyNumberFormat="1" applyFont="1" applyBorder="1" applyAlignment="1">
      <alignment horizontal="center" vertical="top" wrapText="1"/>
      <protection/>
    </xf>
    <xf numFmtId="49" fontId="14" fillId="0" borderId="58" xfId="53" applyNumberFormat="1" applyFont="1" applyBorder="1" applyAlignment="1">
      <alignment horizontal="center" vertical="top" wrapText="1"/>
      <protection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30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13" xfId="53" applyNumberFormat="1" applyFont="1" applyBorder="1" applyAlignment="1">
      <alignment horizontal="center" vertical="top" wrapText="1"/>
      <protection/>
    </xf>
    <xf numFmtId="49" fontId="6" fillId="0" borderId="27" xfId="53" applyNumberFormat="1" applyFont="1" applyBorder="1" applyAlignment="1">
      <alignment horizontal="center" vertical="top" wrapText="1"/>
      <protection/>
    </xf>
    <xf numFmtId="0" fontId="19" fillId="34" borderId="0" xfId="0" applyFont="1" applyFill="1" applyAlignment="1">
      <alignment horizontal="center" vertical="center" textRotation="255" wrapText="1"/>
    </xf>
    <xf numFmtId="0" fontId="19" fillId="35" borderId="0" xfId="0" applyFont="1" applyFill="1" applyAlignment="1">
      <alignment horizontal="center" vertical="center" textRotation="255" wrapText="1"/>
    </xf>
  </cellXfs>
  <cellStyles count="55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plan finansowy administracji rządowej 201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olszar\AppData\Local\Temp\Plany%20finansowe%20jednostek%20o&#347;wiatowych%202015%20(z%20autopoprawk&#26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LO Cieszyn"/>
      <sheetName val="I LO Cieszyn"/>
      <sheetName val="ZSO Wisła"/>
      <sheetName val="ZSTiO Skoczów"/>
      <sheetName val="ZSEG Cieszyn"/>
      <sheetName val="ZSGH Wisła"/>
      <sheetName val="ZS Cieszyn"/>
      <sheetName val="ZSB Cieszyn"/>
      <sheetName val="ZSP Ustroń"/>
      <sheetName val="ZSP Istebna"/>
      <sheetName val="ZSPT Międzyświeć"/>
      <sheetName val="ZST Cieszyn"/>
      <sheetName val="CKP Bażanowice"/>
      <sheetName val="ZPSWR Cieszyn"/>
      <sheetName val="ZPPP Cieszyn"/>
      <sheetName val="OPP Koniaków"/>
      <sheetName val="SSM Wisla-Malinka"/>
      <sheetName val="Podsumowanie"/>
    </sheetNames>
    <sheetDataSet>
      <sheetData sheetId="17">
        <row r="19">
          <cell r="E19">
            <v>47397040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2:6" ht="39.75" customHeight="1">
      <c r="B1" s="245" t="s">
        <v>502</v>
      </c>
      <c r="C1" s="245"/>
      <c r="D1" s="245"/>
      <c r="E1" s="245"/>
      <c r="F1" s="245"/>
    </row>
    <row r="2" spans="1:6" ht="36" customHeight="1">
      <c r="A2" s="19" t="s">
        <v>123</v>
      </c>
      <c r="B2" s="18" t="s">
        <v>69</v>
      </c>
      <c r="C2" s="18" t="s">
        <v>0</v>
      </c>
      <c r="D2" s="18" t="s">
        <v>1</v>
      </c>
      <c r="E2" s="19" t="s">
        <v>70</v>
      </c>
      <c r="F2" s="19" t="s">
        <v>71</v>
      </c>
    </row>
    <row r="3" spans="1:6" ht="36" customHeight="1">
      <c r="A3" s="80">
        <v>754</v>
      </c>
      <c r="B3" s="254" t="s">
        <v>124</v>
      </c>
      <c r="C3" s="255"/>
      <c r="D3" s="256"/>
      <c r="E3" s="81"/>
      <c r="F3" s="81">
        <f>F4</f>
        <v>7829000</v>
      </c>
    </row>
    <row r="4" spans="1:6" ht="37.5" customHeight="1">
      <c r="A4" s="77"/>
      <c r="B4" s="1" t="s">
        <v>38</v>
      </c>
      <c r="C4" s="243" t="s">
        <v>39</v>
      </c>
      <c r="D4" s="244"/>
      <c r="E4" s="2"/>
      <c r="F4" s="2">
        <f>SUM(F6:F27)</f>
        <v>7829000</v>
      </c>
    </row>
    <row r="5" spans="1:6" ht="9.75" customHeight="1">
      <c r="A5" s="78"/>
      <c r="B5" s="3"/>
      <c r="C5" s="4"/>
      <c r="D5" s="5"/>
      <c r="E5" s="6"/>
      <c r="F5" s="6"/>
    </row>
    <row r="6" spans="1:6" ht="36" customHeight="1">
      <c r="A6" s="78"/>
      <c r="B6" s="3"/>
      <c r="C6" s="10" t="s">
        <v>48</v>
      </c>
      <c r="D6" s="11" t="s">
        <v>55</v>
      </c>
      <c r="E6" s="12"/>
      <c r="F6" s="12">
        <v>406793</v>
      </c>
    </row>
    <row r="7" spans="1:6" ht="30" customHeight="1">
      <c r="A7" s="78"/>
      <c r="B7" s="3"/>
      <c r="C7" s="10" t="s">
        <v>65</v>
      </c>
      <c r="D7" s="11" t="s">
        <v>66</v>
      </c>
      <c r="E7" s="12"/>
      <c r="F7" s="12">
        <v>60606</v>
      </c>
    </row>
    <row r="8" spans="1:6" ht="19.5" customHeight="1">
      <c r="A8" s="78"/>
      <c r="B8" s="3"/>
      <c r="C8" s="10" t="s">
        <v>40</v>
      </c>
      <c r="D8" s="13" t="s">
        <v>7</v>
      </c>
      <c r="E8" s="12"/>
      <c r="F8" s="12">
        <v>4853</v>
      </c>
    </row>
    <row r="9" spans="1:6" ht="33" customHeight="1">
      <c r="A9" s="78"/>
      <c r="B9" s="3"/>
      <c r="C9" s="10" t="s">
        <v>32</v>
      </c>
      <c r="D9" s="11" t="s">
        <v>33</v>
      </c>
      <c r="E9" s="12"/>
      <c r="F9" s="12">
        <v>5566144</v>
      </c>
    </row>
    <row r="10" spans="1:6" ht="32.25" customHeight="1">
      <c r="A10" s="78"/>
      <c r="B10" s="3"/>
      <c r="C10" s="10" t="s">
        <v>34</v>
      </c>
      <c r="D10" s="11" t="s">
        <v>35</v>
      </c>
      <c r="E10" s="12"/>
      <c r="F10" s="12">
        <v>365448</v>
      </c>
    </row>
    <row r="11" spans="1:6" ht="45" customHeight="1">
      <c r="A11" s="78"/>
      <c r="B11" s="3"/>
      <c r="C11" s="10" t="s">
        <v>36</v>
      </c>
      <c r="D11" s="11" t="s">
        <v>67</v>
      </c>
      <c r="E11" s="12"/>
      <c r="F11" s="14">
        <v>463660</v>
      </c>
    </row>
    <row r="12" spans="1:6" ht="46.5" customHeight="1">
      <c r="A12" s="78"/>
      <c r="B12" s="3"/>
      <c r="C12" s="10" t="s">
        <v>37</v>
      </c>
      <c r="D12" s="15" t="s">
        <v>54</v>
      </c>
      <c r="E12" s="12"/>
      <c r="F12" s="12">
        <v>168153</v>
      </c>
    </row>
    <row r="13" spans="1:6" ht="22.5" customHeight="1">
      <c r="A13" s="78"/>
      <c r="B13" s="3"/>
      <c r="C13" s="7" t="s">
        <v>41</v>
      </c>
      <c r="D13" s="8" t="s">
        <v>9</v>
      </c>
      <c r="E13" s="9"/>
      <c r="F13" s="9">
        <v>12021</v>
      </c>
    </row>
    <row r="14" spans="1:6" ht="23.25" customHeight="1">
      <c r="A14" s="78"/>
      <c r="B14" s="3"/>
      <c r="C14" s="7" t="s">
        <v>42</v>
      </c>
      <c r="D14" s="8" t="s">
        <v>11</v>
      </c>
      <c r="E14" s="9"/>
      <c r="F14" s="9">
        <v>1490</v>
      </c>
    </row>
    <row r="15" spans="1:6" ht="39.75" customHeight="1">
      <c r="A15" s="78"/>
      <c r="B15" s="3"/>
      <c r="C15" s="7" t="s">
        <v>49</v>
      </c>
      <c r="D15" s="8" t="s">
        <v>50</v>
      </c>
      <c r="E15" s="9"/>
      <c r="F15" s="9">
        <v>252042</v>
      </c>
    </row>
    <row r="16" spans="1:6" ht="26.25" customHeight="1">
      <c r="A16" s="78"/>
      <c r="B16" s="3"/>
      <c r="C16" s="7" t="s">
        <v>12</v>
      </c>
      <c r="D16" s="8" t="s">
        <v>13</v>
      </c>
      <c r="E16" s="9"/>
      <c r="F16" s="9">
        <v>247508</v>
      </c>
    </row>
    <row r="17" spans="1:6" ht="19.5" customHeight="1">
      <c r="A17" s="78"/>
      <c r="B17" s="3"/>
      <c r="C17" s="10" t="s">
        <v>14</v>
      </c>
      <c r="D17" s="11" t="s">
        <v>15</v>
      </c>
      <c r="E17" s="12"/>
      <c r="F17" s="12">
        <v>100000</v>
      </c>
    </row>
    <row r="18" spans="1:6" ht="23.25" customHeight="1">
      <c r="A18" s="78"/>
      <c r="B18" s="3"/>
      <c r="C18" s="10" t="s">
        <v>16</v>
      </c>
      <c r="D18" s="11" t="s">
        <v>17</v>
      </c>
      <c r="E18" s="12"/>
      <c r="F18" s="12">
        <v>15000</v>
      </c>
    </row>
    <row r="19" spans="1:6" ht="24.75" customHeight="1">
      <c r="A19" s="78"/>
      <c r="B19" s="3"/>
      <c r="C19" s="10" t="s">
        <v>24</v>
      </c>
      <c r="D19" s="11" t="s">
        <v>25</v>
      </c>
      <c r="E19" s="12"/>
      <c r="F19" s="12">
        <v>15000</v>
      </c>
    </row>
    <row r="20" spans="1:6" ht="25.5" customHeight="1">
      <c r="A20" s="78"/>
      <c r="B20" s="3"/>
      <c r="C20" s="10" t="s">
        <v>2</v>
      </c>
      <c r="D20" s="11" t="s">
        <v>3</v>
      </c>
      <c r="E20" s="12"/>
      <c r="F20" s="12">
        <v>100000</v>
      </c>
    </row>
    <row r="21" spans="1:6" ht="30">
      <c r="A21" s="78"/>
      <c r="B21" s="3"/>
      <c r="C21" s="16" t="s">
        <v>61</v>
      </c>
      <c r="D21" s="31" t="s">
        <v>551</v>
      </c>
      <c r="E21" s="12"/>
      <c r="F21" s="12">
        <v>13500</v>
      </c>
    </row>
    <row r="22" spans="1:6" ht="24.75" customHeight="1">
      <c r="A22" s="78"/>
      <c r="B22" s="3"/>
      <c r="C22" s="10" t="s">
        <v>18</v>
      </c>
      <c r="D22" s="11" t="s">
        <v>19</v>
      </c>
      <c r="E22" s="12"/>
      <c r="F22" s="12">
        <v>15000</v>
      </c>
    </row>
    <row r="23" spans="1:6" ht="24" customHeight="1">
      <c r="A23" s="78"/>
      <c r="B23" s="3"/>
      <c r="C23" s="10" t="s">
        <v>20</v>
      </c>
      <c r="D23" s="11" t="s">
        <v>21</v>
      </c>
      <c r="E23" s="12"/>
      <c r="F23" s="12">
        <v>700</v>
      </c>
    </row>
    <row r="24" spans="1:6" ht="31.5" customHeight="1">
      <c r="A24" s="78"/>
      <c r="B24" s="3"/>
      <c r="C24" s="10" t="s">
        <v>43</v>
      </c>
      <c r="D24" s="11" t="s">
        <v>44</v>
      </c>
      <c r="E24" s="12"/>
      <c r="F24" s="12">
        <v>2553</v>
      </c>
    </row>
    <row r="25" spans="1:6" ht="24.75" customHeight="1">
      <c r="A25" s="78"/>
      <c r="B25" s="3"/>
      <c r="C25" s="10" t="s">
        <v>27</v>
      </c>
      <c r="D25" s="11" t="s">
        <v>26</v>
      </c>
      <c r="E25" s="12"/>
      <c r="F25" s="12">
        <v>13871</v>
      </c>
    </row>
    <row r="26" spans="1:6" ht="24" customHeight="1">
      <c r="A26" s="78"/>
      <c r="B26" s="3"/>
      <c r="C26" s="17" t="s">
        <v>30</v>
      </c>
      <c r="D26" s="11" t="s">
        <v>31</v>
      </c>
      <c r="E26" s="12"/>
      <c r="F26" s="12">
        <v>575</v>
      </c>
    </row>
    <row r="27" spans="1:6" s="211" customFormat="1" ht="33" customHeight="1">
      <c r="A27" s="210"/>
      <c r="B27" s="3"/>
      <c r="C27" s="17" t="s">
        <v>435</v>
      </c>
      <c r="D27" s="11" t="s">
        <v>436</v>
      </c>
      <c r="E27" s="12"/>
      <c r="F27" s="12">
        <v>4083</v>
      </c>
    </row>
    <row r="28" spans="1:6" ht="13.5" customHeight="1">
      <c r="A28" s="78"/>
      <c r="B28" s="3"/>
      <c r="C28" s="257"/>
      <c r="D28" s="258"/>
      <c r="E28" s="12"/>
      <c r="F28" s="12"/>
    </row>
    <row r="29" spans="1:6" ht="12.75">
      <c r="A29" s="241"/>
      <c r="B29" s="246" t="s">
        <v>118</v>
      </c>
      <c r="C29" s="246"/>
      <c r="D29" s="247"/>
      <c r="E29" s="250"/>
      <c r="F29" s="252">
        <f>F4</f>
        <v>7829000</v>
      </c>
    </row>
    <row r="30" spans="1:6" ht="12.75">
      <c r="A30" s="242"/>
      <c r="B30" s="248"/>
      <c r="C30" s="248"/>
      <c r="D30" s="249"/>
      <c r="E30" s="251"/>
      <c r="F30" s="253"/>
    </row>
  </sheetData>
  <sheetProtection/>
  <mergeCells count="8">
    <mergeCell ref="A29:A30"/>
    <mergeCell ref="C4:D4"/>
    <mergeCell ref="B1:F1"/>
    <mergeCell ref="B29:D30"/>
    <mergeCell ref="E29:E30"/>
    <mergeCell ref="F29:F30"/>
    <mergeCell ref="B3:D3"/>
    <mergeCell ref="C28:D28"/>
  </mergeCells>
  <printOptions/>
  <pageMargins left="1.1811023622047245" right="0.7480314960629921" top="0.5118110236220472" bottom="0.5118110236220472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4">
      <selection activeCell="A30" sqref="A30:F30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45" t="s">
        <v>517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31.5" customHeight="1">
      <c r="A3" s="79">
        <v>851</v>
      </c>
      <c r="B3" s="254" t="s">
        <v>125</v>
      </c>
      <c r="C3" s="255"/>
      <c r="D3" s="256"/>
      <c r="E3" s="86"/>
      <c r="F3" s="86">
        <f>F4</f>
        <v>10671</v>
      </c>
    </row>
    <row r="4" spans="1:6" ht="59.25" customHeight="1">
      <c r="A4" s="78"/>
      <c r="B4" s="20" t="s">
        <v>183</v>
      </c>
      <c r="C4" s="263" t="s">
        <v>85</v>
      </c>
      <c r="D4" s="264"/>
      <c r="E4" s="22"/>
      <c r="F4" s="22">
        <f>F6</f>
        <v>10671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184</v>
      </c>
      <c r="D6" s="31" t="s">
        <v>87</v>
      </c>
      <c r="E6" s="32"/>
      <c r="F6" s="32">
        <v>10671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54" t="s">
        <v>126</v>
      </c>
      <c r="C8" s="255"/>
      <c r="D8" s="256"/>
      <c r="E8" s="86">
        <f>E9</f>
        <v>6000</v>
      </c>
      <c r="F8" s="86">
        <f>F9+F37</f>
        <v>1539974</v>
      </c>
    </row>
    <row r="9" spans="1:6" ht="15">
      <c r="A9" s="78"/>
      <c r="B9" s="20" t="s">
        <v>129</v>
      </c>
      <c r="C9" s="267" t="s">
        <v>130</v>
      </c>
      <c r="D9" s="268"/>
      <c r="E9" s="22">
        <f>SUM(E11:E13)</f>
        <v>6000</v>
      </c>
      <c r="F9" s="22">
        <f>SUM(F14:F35)</f>
        <v>1533231</v>
      </c>
    </row>
    <row r="10" spans="1:6" ht="15">
      <c r="A10" s="78"/>
      <c r="B10" s="23"/>
      <c r="C10" s="24"/>
      <c r="D10" s="25"/>
      <c r="E10" s="26"/>
      <c r="F10" s="26"/>
    </row>
    <row r="11" spans="1:6" ht="45.75" customHeight="1" hidden="1">
      <c r="A11" s="78"/>
      <c r="B11" s="23"/>
      <c r="C11" s="30" t="s">
        <v>180</v>
      </c>
      <c r="D11" s="31" t="s">
        <v>447</v>
      </c>
      <c r="E11" s="32"/>
      <c r="F11" s="32"/>
    </row>
    <row r="12" spans="1:6" ht="90">
      <c r="A12" s="78"/>
      <c r="B12" s="23"/>
      <c r="C12" s="30" t="s">
        <v>179</v>
      </c>
      <c r="D12" s="31" t="s">
        <v>378</v>
      </c>
      <c r="E12" s="32">
        <v>3000</v>
      </c>
      <c r="F12" s="32"/>
    </row>
    <row r="13" spans="1:6" ht="15">
      <c r="A13" s="78"/>
      <c r="B13" s="23"/>
      <c r="C13" s="24" t="s">
        <v>175</v>
      </c>
      <c r="D13" s="25" t="s">
        <v>176</v>
      </c>
      <c r="E13" s="26">
        <v>3000</v>
      </c>
      <c r="F13" s="26"/>
    </row>
    <row r="14" spans="1:8" ht="31.5" customHeight="1">
      <c r="A14" s="78"/>
      <c r="B14" s="23"/>
      <c r="C14" s="30" t="s">
        <v>111</v>
      </c>
      <c r="D14" s="31" t="s">
        <v>158</v>
      </c>
      <c r="E14" s="32"/>
      <c r="F14" s="32">
        <v>2000</v>
      </c>
      <c r="H14" s="42"/>
    </row>
    <row r="15" spans="1:8" ht="18" customHeight="1">
      <c r="A15" s="78"/>
      <c r="B15" s="23"/>
      <c r="C15" s="30" t="s">
        <v>133</v>
      </c>
      <c r="D15" s="31" t="s">
        <v>134</v>
      </c>
      <c r="E15" s="32"/>
      <c r="F15" s="32">
        <v>24000</v>
      </c>
      <c r="H15" s="42"/>
    </row>
    <row r="16" spans="1:6" ht="22.5" customHeight="1">
      <c r="A16" s="78"/>
      <c r="B16" s="23"/>
      <c r="C16" s="30" t="s">
        <v>94</v>
      </c>
      <c r="D16" s="31" t="s">
        <v>23</v>
      </c>
      <c r="E16" s="32"/>
      <c r="F16" s="32">
        <v>871428</v>
      </c>
    </row>
    <row r="17" spans="1:6" ht="21.75" customHeight="1">
      <c r="A17" s="78"/>
      <c r="B17" s="23"/>
      <c r="C17" s="30" t="s">
        <v>40</v>
      </c>
      <c r="D17" s="31" t="s">
        <v>7</v>
      </c>
      <c r="E17" s="32"/>
      <c r="F17" s="32">
        <v>72563</v>
      </c>
    </row>
    <row r="18" spans="1:6" ht="22.5" customHeight="1">
      <c r="A18" s="78"/>
      <c r="B18" s="23"/>
      <c r="C18" s="30" t="s">
        <v>41</v>
      </c>
      <c r="D18" s="31" t="s">
        <v>9</v>
      </c>
      <c r="E18" s="32"/>
      <c r="F18" s="32">
        <v>163416</v>
      </c>
    </row>
    <row r="19" spans="1:6" ht="21.75" customHeight="1">
      <c r="A19" s="78"/>
      <c r="B19" s="23"/>
      <c r="C19" s="30" t="s">
        <v>42</v>
      </c>
      <c r="D19" s="31" t="s">
        <v>11</v>
      </c>
      <c r="E19" s="32"/>
      <c r="F19" s="32">
        <v>23250</v>
      </c>
    </row>
    <row r="20" spans="1:6" ht="21.75" customHeight="1">
      <c r="A20" s="78"/>
      <c r="B20" s="23"/>
      <c r="C20" s="30" t="s">
        <v>51</v>
      </c>
      <c r="D20" s="31" t="s">
        <v>52</v>
      </c>
      <c r="E20" s="32"/>
      <c r="F20" s="32">
        <v>5000</v>
      </c>
    </row>
    <row r="21" spans="1:6" ht="23.25" customHeight="1">
      <c r="A21" s="78"/>
      <c r="B21" s="23"/>
      <c r="C21" s="30" t="s">
        <v>95</v>
      </c>
      <c r="D21" s="31" t="s">
        <v>13</v>
      </c>
      <c r="E21" s="32"/>
      <c r="F21" s="32">
        <v>72000</v>
      </c>
    </row>
    <row r="22" spans="1:6" ht="23.25" customHeight="1">
      <c r="A22" s="78"/>
      <c r="B22" s="23"/>
      <c r="C22" s="30" t="s">
        <v>168</v>
      </c>
      <c r="D22" s="31" t="s">
        <v>171</v>
      </c>
      <c r="E22" s="32"/>
      <c r="F22" s="32">
        <v>90000</v>
      </c>
    </row>
    <row r="23" spans="1:6" ht="33.75" customHeight="1">
      <c r="A23" s="78"/>
      <c r="B23" s="23"/>
      <c r="C23" s="30" t="s">
        <v>169</v>
      </c>
      <c r="D23" s="31" t="s">
        <v>172</v>
      </c>
      <c r="E23" s="32"/>
      <c r="F23" s="32">
        <v>6000</v>
      </c>
    </row>
    <row r="24" spans="1:6" ht="33.75" customHeight="1">
      <c r="A24" s="78"/>
      <c r="B24" s="23"/>
      <c r="C24" s="30" t="s">
        <v>177</v>
      </c>
      <c r="D24" s="31" t="s">
        <v>178</v>
      </c>
      <c r="E24" s="32"/>
      <c r="F24" s="32">
        <v>1000</v>
      </c>
    </row>
    <row r="25" spans="1:6" ht="19.5" customHeight="1">
      <c r="A25" s="78"/>
      <c r="B25" s="23"/>
      <c r="C25" s="30" t="s">
        <v>96</v>
      </c>
      <c r="D25" s="31" t="s">
        <v>15</v>
      </c>
      <c r="E25" s="32"/>
      <c r="F25" s="32">
        <v>66800</v>
      </c>
    </row>
    <row r="26" spans="1:6" ht="17.25" customHeight="1">
      <c r="A26" s="78"/>
      <c r="B26" s="23"/>
      <c r="C26" s="30" t="s">
        <v>97</v>
      </c>
      <c r="D26" s="31" t="s">
        <v>17</v>
      </c>
      <c r="E26" s="32"/>
      <c r="F26" s="32">
        <v>10000</v>
      </c>
    </row>
    <row r="27" spans="1:6" ht="21" customHeight="1">
      <c r="A27" s="78"/>
      <c r="B27" s="23"/>
      <c r="C27" s="30" t="s">
        <v>29</v>
      </c>
      <c r="D27" s="31" t="s">
        <v>25</v>
      </c>
      <c r="E27" s="32"/>
      <c r="F27" s="32">
        <v>5000</v>
      </c>
    </row>
    <row r="28" spans="1:6" ht="24" customHeight="1">
      <c r="A28" s="78"/>
      <c r="B28" s="23"/>
      <c r="C28" s="30" t="s">
        <v>98</v>
      </c>
      <c r="D28" s="31" t="s">
        <v>3</v>
      </c>
      <c r="E28" s="32"/>
      <c r="F28" s="32">
        <v>60000</v>
      </c>
    </row>
    <row r="29" spans="1:6" ht="30">
      <c r="A29" s="78"/>
      <c r="B29" s="23"/>
      <c r="C29" s="30" t="s">
        <v>61</v>
      </c>
      <c r="D29" s="31" t="s">
        <v>551</v>
      </c>
      <c r="E29" s="32"/>
      <c r="F29" s="32">
        <v>10030</v>
      </c>
    </row>
    <row r="30" spans="1:6" ht="21" customHeight="1">
      <c r="A30" s="93"/>
      <c r="B30" s="69"/>
      <c r="C30" s="175" t="s">
        <v>99</v>
      </c>
      <c r="D30" s="156" t="s">
        <v>104</v>
      </c>
      <c r="E30" s="44"/>
      <c r="F30" s="44">
        <v>4000</v>
      </c>
    </row>
    <row r="31" spans="1:6" ht="24" customHeight="1">
      <c r="A31" s="78"/>
      <c r="B31" s="23"/>
      <c r="C31" s="27" t="s">
        <v>100</v>
      </c>
      <c r="D31" s="28" t="s">
        <v>21</v>
      </c>
      <c r="E31" s="29"/>
      <c r="F31" s="29">
        <v>18000</v>
      </c>
    </row>
    <row r="32" spans="1:6" ht="32.25" customHeight="1">
      <c r="A32" s="78"/>
      <c r="B32" s="23"/>
      <c r="C32" s="34" t="s">
        <v>43</v>
      </c>
      <c r="D32" s="35" t="s">
        <v>44</v>
      </c>
      <c r="E32" s="36"/>
      <c r="F32" s="36">
        <v>25000</v>
      </c>
    </row>
    <row r="33" spans="1:6" ht="22.5" customHeight="1">
      <c r="A33" s="78"/>
      <c r="B33" s="23"/>
      <c r="C33" s="34" t="s">
        <v>115</v>
      </c>
      <c r="D33" s="35" t="s">
        <v>26</v>
      </c>
      <c r="E33" s="36"/>
      <c r="F33" s="36">
        <v>500</v>
      </c>
    </row>
    <row r="34" spans="1:6" ht="33.75" customHeight="1">
      <c r="A34" s="78"/>
      <c r="B34" s="23"/>
      <c r="C34" s="30" t="s">
        <v>156</v>
      </c>
      <c r="D34" s="31" t="s">
        <v>174</v>
      </c>
      <c r="E34" s="32"/>
      <c r="F34" s="32">
        <v>244</v>
      </c>
    </row>
    <row r="35" spans="1:6" ht="33" customHeight="1">
      <c r="A35" s="78"/>
      <c r="B35" s="23"/>
      <c r="C35" s="30" t="s">
        <v>63</v>
      </c>
      <c r="D35" s="31" t="s">
        <v>64</v>
      </c>
      <c r="E35" s="32"/>
      <c r="F35" s="32">
        <v>3000</v>
      </c>
    </row>
    <row r="36" spans="1:6" ht="15" customHeight="1">
      <c r="A36" s="78"/>
      <c r="B36" s="23"/>
      <c r="C36" s="24"/>
      <c r="D36" s="25"/>
      <c r="E36" s="26"/>
      <c r="F36" s="26"/>
    </row>
    <row r="37" spans="1:6" ht="15">
      <c r="A37" s="78"/>
      <c r="B37" s="20" t="s">
        <v>150</v>
      </c>
      <c r="C37" s="267" t="s">
        <v>84</v>
      </c>
      <c r="D37" s="268"/>
      <c r="E37" s="22"/>
      <c r="F37" s="22">
        <f>F39</f>
        <v>6743</v>
      </c>
    </row>
    <row r="38" spans="1:6" ht="14.25" customHeight="1">
      <c r="A38" s="78"/>
      <c r="B38" s="23"/>
      <c r="C38" s="30"/>
      <c r="D38" s="31"/>
      <c r="E38" s="32"/>
      <c r="F38" s="32"/>
    </row>
    <row r="39" spans="1:6" ht="33" customHeight="1">
      <c r="A39" s="78"/>
      <c r="B39" s="23"/>
      <c r="C39" s="30" t="s">
        <v>43</v>
      </c>
      <c r="D39" s="35" t="s">
        <v>44</v>
      </c>
      <c r="E39" s="32"/>
      <c r="F39" s="32">
        <v>6743</v>
      </c>
    </row>
    <row r="40" spans="1:6" ht="12.75" customHeight="1">
      <c r="A40" s="78"/>
      <c r="B40" s="69"/>
      <c r="C40" s="45"/>
      <c r="D40" s="43"/>
      <c r="E40" s="44"/>
      <c r="F40" s="44"/>
    </row>
    <row r="41" spans="1:6" ht="12.75">
      <c r="A41" s="241"/>
      <c r="B41" s="246" t="s">
        <v>370</v>
      </c>
      <c r="C41" s="246"/>
      <c r="D41" s="247"/>
      <c r="E41" s="265">
        <f>E3+E8</f>
        <v>6000</v>
      </c>
      <c r="F41" s="273">
        <f>F3+F8</f>
        <v>1550645</v>
      </c>
    </row>
    <row r="42" spans="1:6" ht="12.75">
      <c r="A42" s="242"/>
      <c r="B42" s="248"/>
      <c r="C42" s="248"/>
      <c r="D42" s="249"/>
      <c r="E42" s="266"/>
      <c r="F42" s="249"/>
    </row>
  </sheetData>
  <sheetProtection/>
  <mergeCells count="10">
    <mergeCell ref="C37:D37"/>
    <mergeCell ref="A41:A42"/>
    <mergeCell ref="C9:D9"/>
    <mergeCell ref="B1:F1"/>
    <mergeCell ref="B41:D42"/>
    <mergeCell ref="E41:E42"/>
    <mergeCell ref="F41:F42"/>
    <mergeCell ref="B8:D8"/>
    <mergeCell ref="B3:D3"/>
    <mergeCell ref="C4:D4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201" customWidth="1"/>
    <col min="6" max="6" width="12.28125" style="42" customWidth="1"/>
  </cols>
  <sheetData>
    <row r="1" spans="2:6" ht="39.75" customHeight="1">
      <c r="B1" s="245" t="s">
        <v>518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194" t="s">
        <v>70</v>
      </c>
      <c r="F2" s="120" t="s">
        <v>71</v>
      </c>
    </row>
    <row r="3" spans="1:6" s="87" customFormat="1" ht="31.5" customHeight="1">
      <c r="A3" s="79">
        <v>851</v>
      </c>
      <c r="B3" s="254" t="s">
        <v>125</v>
      </c>
      <c r="C3" s="255"/>
      <c r="D3" s="256"/>
      <c r="E3" s="195">
        <f>E4</f>
        <v>0</v>
      </c>
      <c r="F3" s="86">
        <f>F4</f>
        <v>4493</v>
      </c>
    </row>
    <row r="4" spans="1:6" ht="59.25" customHeight="1">
      <c r="A4" s="78"/>
      <c r="B4" s="20" t="s">
        <v>183</v>
      </c>
      <c r="C4" s="263" t="s">
        <v>85</v>
      </c>
      <c r="D4" s="264"/>
      <c r="E4" s="196"/>
      <c r="F4" s="22">
        <f>F6</f>
        <v>4493</v>
      </c>
    </row>
    <row r="5" spans="1:6" ht="15">
      <c r="A5" s="78"/>
      <c r="B5" s="23"/>
      <c r="C5" s="24"/>
      <c r="D5" s="25"/>
      <c r="E5" s="197"/>
      <c r="F5" s="26"/>
    </row>
    <row r="6" spans="1:8" ht="21" customHeight="1">
      <c r="A6" s="78"/>
      <c r="B6" s="23"/>
      <c r="C6" s="30" t="s">
        <v>184</v>
      </c>
      <c r="D6" s="31" t="s">
        <v>87</v>
      </c>
      <c r="E6" s="198"/>
      <c r="F6" s="32">
        <v>4493</v>
      </c>
      <c r="H6" s="42"/>
    </row>
    <row r="7" spans="1:6" ht="12" customHeight="1">
      <c r="A7" s="78"/>
      <c r="B7" s="23"/>
      <c r="C7" s="30"/>
      <c r="D7" s="31"/>
      <c r="E7" s="198"/>
      <c r="F7" s="32"/>
    </row>
    <row r="8" spans="1:6" s="87" customFormat="1" ht="31.5" customHeight="1">
      <c r="A8" s="79">
        <v>852</v>
      </c>
      <c r="B8" s="254" t="s">
        <v>126</v>
      </c>
      <c r="C8" s="255"/>
      <c r="D8" s="256"/>
      <c r="E8" s="195">
        <f>E9</f>
        <v>0</v>
      </c>
      <c r="F8" s="86">
        <f>F9</f>
        <v>192697</v>
      </c>
    </row>
    <row r="9" spans="1:7" ht="15">
      <c r="A9" s="78"/>
      <c r="B9" s="20" t="s">
        <v>129</v>
      </c>
      <c r="C9" s="267" t="s">
        <v>130</v>
      </c>
      <c r="D9" s="268"/>
      <c r="E9" s="196"/>
      <c r="F9" s="22">
        <f>SUM(F11:F25)</f>
        <v>192697</v>
      </c>
      <c r="G9" s="42"/>
    </row>
    <row r="10" spans="1:6" ht="15">
      <c r="A10" s="78"/>
      <c r="B10" s="23"/>
      <c r="C10" s="24"/>
      <c r="D10" s="25"/>
      <c r="E10" s="197"/>
      <c r="F10" s="26"/>
    </row>
    <row r="11" spans="1:8" ht="18" customHeight="1">
      <c r="A11" s="78"/>
      <c r="B11" s="23"/>
      <c r="C11" s="30" t="s">
        <v>133</v>
      </c>
      <c r="D11" s="31" t="s">
        <v>134</v>
      </c>
      <c r="E11" s="198"/>
      <c r="F11" s="32">
        <v>3216</v>
      </c>
      <c r="H11" s="42"/>
    </row>
    <row r="12" spans="1:6" ht="22.5" customHeight="1">
      <c r="A12" s="78"/>
      <c r="B12" s="23"/>
      <c r="C12" s="30" t="s">
        <v>94</v>
      </c>
      <c r="D12" s="31" t="s">
        <v>23</v>
      </c>
      <c r="E12" s="198"/>
      <c r="F12" s="32">
        <f>58728+5850</f>
        <v>64578</v>
      </c>
    </row>
    <row r="13" spans="1:6" ht="21.75" customHeight="1">
      <c r="A13" s="78"/>
      <c r="B13" s="23"/>
      <c r="C13" s="30" t="s">
        <v>40</v>
      </c>
      <c r="D13" s="31" t="s">
        <v>7</v>
      </c>
      <c r="E13" s="198"/>
      <c r="F13" s="32">
        <v>4681</v>
      </c>
    </row>
    <row r="14" spans="1:6" ht="22.5" customHeight="1">
      <c r="A14" s="78"/>
      <c r="B14" s="23"/>
      <c r="C14" s="30" t="s">
        <v>41</v>
      </c>
      <c r="D14" s="31" t="s">
        <v>9</v>
      </c>
      <c r="E14" s="198"/>
      <c r="F14" s="32">
        <f>11534+1068</f>
        <v>12602</v>
      </c>
    </row>
    <row r="15" spans="1:6" ht="21.75" customHeight="1">
      <c r="A15" s="78"/>
      <c r="B15" s="23"/>
      <c r="C15" s="30" t="s">
        <v>42</v>
      </c>
      <c r="D15" s="31" t="s">
        <v>11</v>
      </c>
      <c r="E15" s="198"/>
      <c r="F15" s="32">
        <v>1100</v>
      </c>
    </row>
    <row r="16" spans="1:6" ht="23.25" customHeight="1">
      <c r="A16" s="78"/>
      <c r="B16" s="23"/>
      <c r="C16" s="30" t="s">
        <v>95</v>
      </c>
      <c r="D16" s="31" t="s">
        <v>13</v>
      </c>
      <c r="E16" s="198"/>
      <c r="F16" s="32">
        <v>34000</v>
      </c>
    </row>
    <row r="17" spans="1:6" ht="27" customHeight="1">
      <c r="A17" s="78"/>
      <c r="B17" s="23"/>
      <c r="C17" s="30" t="s">
        <v>168</v>
      </c>
      <c r="D17" s="31" t="s">
        <v>171</v>
      </c>
      <c r="E17" s="198"/>
      <c r="F17" s="32">
        <v>29280</v>
      </c>
    </row>
    <row r="18" spans="1:6" ht="33.75" customHeight="1">
      <c r="A18" s="78"/>
      <c r="B18" s="23"/>
      <c r="C18" s="30" t="s">
        <v>181</v>
      </c>
      <c r="D18" s="31" t="s">
        <v>178</v>
      </c>
      <c r="E18" s="198"/>
      <c r="F18" s="32">
        <v>4800</v>
      </c>
    </row>
    <row r="19" spans="1:6" ht="19.5" customHeight="1">
      <c r="A19" s="78"/>
      <c r="B19" s="23"/>
      <c r="C19" s="30" t="s">
        <v>96</v>
      </c>
      <c r="D19" s="31" t="s">
        <v>15</v>
      </c>
      <c r="E19" s="198"/>
      <c r="F19" s="32">
        <v>10000</v>
      </c>
    </row>
    <row r="20" spans="1:6" ht="17.25" customHeight="1">
      <c r="A20" s="78"/>
      <c r="B20" s="23"/>
      <c r="C20" s="30" t="s">
        <v>97</v>
      </c>
      <c r="D20" s="31" t="s">
        <v>17</v>
      </c>
      <c r="E20" s="198"/>
      <c r="F20" s="32">
        <v>500</v>
      </c>
    </row>
    <row r="21" spans="1:6" ht="24" customHeight="1">
      <c r="A21" s="78"/>
      <c r="B21" s="23"/>
      <c r="C21" s="33" t="s">
        <v>98</v>
      </c>
      <c r="D21" s="31" t="s">
        <v>3</v>
      </c>
      <c r="E21" s="198"/>
      <c r="F21" s="32">
        <v>20000</v>
      </c>
    </row>
    <row r="22" spans="1:6" ht="45">
      <c r="A22" s="78"/>
      <c r="B22" s="23"/>
      <c r="C22" s="30" t="s">
        <v>61</v>
      </c>
      <c r="D22" s="31" t="s">
        <v>382</v>
      </c>
      <c r="E22" s="198"/>
      <c r="F22" s="32">
        <v>2800</v>
      </c>
    </row>
    <row r="23" spans="1:6" ht="21" customHeight="1">
      <c r="A23" s="78"/>
      <c r="B23" s="23"/>
      <c r="C23" s="30" t="s">
        <v>99</v>
      </c>
      <c r="D23" s="31" t="s">
        <v>19</v>
      </c>
      <c r="E23" s="198"/>
      <c r="F23" s="32">
        <v>500</v>
      </c>
    </row>
    <row r="24" spans="1:8" ht="24" customHeight="1">
      <c r="A24" s="78"/>
      <c r="B24" s="23"/>
      <c r="C24" s="30" t="s">
        <v>100</v>
      </c>
      <c r="D24" s="31" t="s">
        <v>21</v>
      </c>
      <c r="E24" s="198"/>
      <c r="F24" s="32">
        <v>2452</v>
      </c>
      <c r="H24" s="42"/>
    </row>
    <row r="25" spans="1:6" ht="32.25" customHeight="1">
      <c r="A25" s="78"/>
      <c r="B25" s="23"/>
      <c r="C25" s="30" t="s">
        <v>43</v>
      </c>
      <c r="D25" s="31" t="s">
        <v>44</v>
      </c>
      <c r="E25" s="198"/>
      <c r="F25" s="32">
        <v>2188</v>
      </c>
    </row>
    <row r="26" spans="1:6" ht="12.75" customHeight="1">
      <c r="A26" s="78"/>
      <c r="B26" s="69"/>
      <c r="C26" s="45"/>
      <c r="D26" s="43"/>
      <c r="E26" s="199"/>
      <c r="F26" s="44"/>
    </row>
    <row r="27" spans="1:6" ht="12.75">
      <c r="A27" s="241"/>
      <c r="B27" s="246" t="s">
        <v>370</v>
      </c>
      <c r="C27" s="246"/>
      <c r="D27" s="247"/>
      <c r="E27" s="271">
        <f>E3+E8</f>
        <v>0</v>
      </c>
      <c r="F27" s="265">
        <f>F3+F8</f>
        <v>197190</v>
      </c>
    </row>
    <row r="28" spans="1:6" ht="12.75">
      <c r="A28" s="242"/>
      <c r="B28" s="248"/>
      <c r="C28" s="248"/>
      <c r="D28" s="249"/>
      <c r="E28" s="272"/>
      <c r="F28" s="284"/>
    </row>
  </sheetData>
  <sheetProtection/>
  <mergeCells count="9">
    <mergeCell ref="A27:A28"/>
    <mergeCell ref="C9:D9"/>
    <mergeCell ref="B1:F1"/>
    <mergeCell ref="B27:D28"/>
    <mergeCell ref="E27:E28"/>
    <mergeCell ref="F27:F28"/>
    <mergeCell ref="B8:D8"/>
    <mergeCell ref="B3:D3"/>
    <mergeCell ref="C4:D4"/>
  </mergeCells>
  <printOptions/>
  <pageMargins left="0.75" right="0.75" top="0.42" bottom="0.45" header="0.42" footer="0.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57"/>
  <sheetViews>
    <sheetView view="pageBreakPreview" zoomScaleSheetLayoutView="100" zoomScalePageLayoutView="0" workbookViewId="0" topLeftCell="A53">
      <selection activeCell="M67" sqref="M67"/>
    </sheetView>
  </sheetViews>
  <sheetFormatPr defaultColWidth="9.140625" defaultRowHeight="12.75"/>
  <cols>
    <col min="2" max="2" width="11.00390625" style="0" customWidth="1"/>
    <col min="3" max="3" width="10.140625" style="0" customWidth="1"/>
    <col min="4" max="4" width="7.421875" style="129" customWidth="1"/>
    <col min="5" max="5" width="37.8515625" style="0" customWidth="1"/>
    <col min="6" max="6" width="15.57421875" style="0" customWidth="1"/>
    <col min="7" max="7" width="14.7109375" style="0" customWidth="1"/>
    <col min="9" max="9" width="9.57421875" style="0" bestFit="1" customWidth="1"/>
    <col min="10" max="11" width="10.57421875" style="0" bestFit="1" customWidth="1"/>
  </cols>
  <sheetData>
    <row r="2" ht="17.25" customHeight="1"/>
    <row r="3" spans="2:11" ht="39.75" customHeight="1">
      <c r="B3" s="281" t="s">
        <v>519</v>
      </c>
      <c r="C3" s="281"/>
      <c r="D3" s="281"/>
      <c r="E3" s="281"/>
      <c r="F3" s="281"/>
      <c r="G3" s="281"/>
      <c r="H3" s="294"/>
      <c r="I3" s="294"/>
      <c r="J3" s="294"/>
      <c r="K3" s="294"/>
    </row>
    <row r="4" spans="2:7" ht="31.5" customHeight="1">
      <c r="B4" s="18" t="s">
        <v>123</v>
      </c>
      <c r="C4" s="82" t="s">
        <v>69</v>
      </c>
      <c r="D4" s="82" t="s">
        <v>0</v>
      </c>
      <c r="E4" s="82" t="s">
        <v>1</v>
      </c>
      <c r="F4" s="19" t="s">
        <v>567</v>
      </c>
      <c r="G4" s="83" t="s">
        <v>71</v>
      </c>
    </row>
    <row r="5" spans="2:7" s="87" customFormat="1" ht="25.5" customHeight="1">
      <c r="B5" s="88" t="s">
        <v>460</v>
      </c>
      <c r="C5" s="254" t="s">
        <v>461</v>
      </c>
      <c r="D5" s="255"/>
      <c r="E5" s="256"/>
      <c r="F5" s="86">
        <f>F6</f>
        <v>50</v>
      </c>
      <c r="G5" s="86"/>
    </row>
    <row r="6" spans="2:7" s="104" customFormat="1" ht="27" customHeight="1">
      <c r="B6" s="111"/>
      <c r="C6" s="112" t="s">
        <v>524</v>
      </c>
      <c r="D6" s="301" t="s">
        <v>525</v>
      </c>
      <c r="E6" s="302"/>
      <c r="F6" s="113">
        <f>F8</f>
        <v>50</v>
      </c>
      <c r="G6" s="113"/>
    </row>
    <row r="7" spans="2:7" s="104" customFormat="1" ht="15">
      <c r="B7" s="111"/>
      <c r="C7" s="114"/>
      <c r="D7" s="125"/>
      <c r="E7" s="110"/>
      <c r="F7" s="115"/>
      <c r="G7" s="115"/>
    </row>
    <row r="8" spans="2:7" ht="60">
      <c r="B8" s="78"/>
      <c r="C8" s="23"/>
      <c r="D8" s="122" t="s">
        <v>59</v>
      </c>
      <c r="E8" s="119" t="s">
        <v>475</v>
      </c>
      <c r="F8" s="117">
        <v>50</v>
      </c>
      <c r="G8" s="32"/>
    </row>
    <row r="9" spans="2:9" s="104" customFormat="1" ht="14.25" customHeight="1">
      <c r="B9" s="111"/>
      <c r="C9" s="114"/>
      <c r="D9" s="124"/>
      <c r="E9" s="116"/>
      <c r="F9" s="117"/>
      <c r="G9" s="117"/>
      <c r="I9" s="105"/>
    </row>
    <row r="10" spans="2:9" s="104" customFormat="1" ht="17.25" customHeight="1">
      <c r="B10" s="111"/>
      <c r="C10" s="114"/>
      <c r="D10" s="299" t="s">
        <v>282</v>
      </c>
      <c r="E10" s="300"/>
      <c r="F10" s="117"/>
      <c r="G10" s="117"/>
      <c r="I10" s="105"/>
    </row>
    <row r="11" spans="2:9" s="104" customFormat="1" ht="21" customHeight="1">
      <c r="B11" s="111"/>
      <c r="C11" s="114"/>
      <c r="D11" s="297" t="s">
        <v>309</v>
      </c>
      <c r="E11" s="298"/>
      <c r="F11" s="117"/>
      <c r="G11" s="117"/>
      <c r="I11" s="105"/>
    </row>
    <row r="12" spans="2:7" s="104" customFormat="1" ht="8.25" customHeight="1">
      <c r="B12" s="111"/>
      <c r="C12" s="114"/>
      <c r="D12" s="149"/>
      <c r="E12" s="150"/>
      <c r="F12" s="151"/>
      <c r="G12" s="151"/>
    </row>
    <row r="13" spans="2:7" s="87" customFormat="1" ht="21.75" customHeight="1">
      <c r="B13" s="88" t="s">
        <v>188</v>
      </c>
      <c r="C13" s="254" t="s">
        <v>187</v>
      </c>
      <c r="D13" s="255"/>
      <c r="E13" s="256"/>
      <c r="F13" s="86">
        <f>F14+F22</f>
        <v>111315</v>
      </c>
      <c r="G13" s="86">
        <f>G14+G22</f>
        <v>270182</v>
      </c>
    </row>
    <row r="14" spans="2:7" s="104" customFormat="1" ht="19.5" customHeight="1">
      <c r="B14" s="111"/>
      <c r="C14" s="112" t="s">
        <v>189</v>
      </c>
      <c r="D14" s="301" t="s">
        <v>190</v>
      </c>
      <c r="E14" s="302"/>
      <c r="F14" s="113">
        <f>F16</f>
        <v>111315</v>
      </c>
      <c r="G14" s="113">
        <f>G17</f>
        <v>111315</v>
      </c>
    </row>
    <row r="15" spans="2:7" s="104" customFormat="1" ht="15">
      <c r="B15" s="111"/>
      <c r="C15" s="114"/>
      <c r="D15" s="125"/>
      <c r="E15" s="110"/>
      <c r="F15" s="115"/>
      <c r="G15" s="115"/>
    </row>
    <row r="16" spans="2:7" s="104" customFormat="1" ht="75">
      <c r="B16" s="111"/>
      <c r="C16" s="114"/>
      <c r="D16" s="122" t="s">
        <v>284</v>
      </c>
      <c r="E16" s="119" t="s">
        <v>374</v>
      </c>
      <c r="F16" s="117">
        <v>111315</v>
      </c>
      <c r="G16" s="117"/>
    </row>
    <row r="17" spans="2:9" s="104" customFormat="1" ht="15.75" customHeight="1">
      <c r="B17" s="111"/>
      <c r="C17" s="114"/>
      <c r="D17" s="124" t="s">
        <v>285</v>
      </c>
      <c r="E17" s="116" t="s">
        <v>286</v>
      </c>
      <c r="F17" s="117"/>
      <c r="G17" s="117">
        <v>111315</v>
      </c>
      <c r="I17" s="105"/>
    </row>
    <row r="18" spans="2:9" s="104" customFormat="1" ht="9" customHeight="1">
      <c r="B18" s="111"/>
      <c r="C18" s="114"/>
      <c r="D18" s="124"/>
      <c r="E18" s="116"/>
      <c r="F18" s="117"/>
      <c r="G18" s="117"/>
      <c r="I18" s="105"/>
    </row>
    <row r="19" spans="2:9" s="104" customFormat="1" ht="24" customHeight="1">
      <c r="B19" s="111"/>
      <c r="C19" s="114"/>
      <c r="D19" s="299" t="s">
        <v>282</v>
      </c>
      <c r="E19" s="300"/>
      <c r="F19" s="117"/>
      <c r="G19" s="117"/>
      <c r="I19" s="105"/>
    </row>
    <row r="20" spans="2:9" s="104" customFormat="1" ht="21" customHeight="1">
      <c r="B20" s="111"/>
      <c r="C20" s="114"/>
      <c r="D20" s="297" t="s">
        <v>283</v>
      </c>
      <c r="E20" s="298"/>
      <c r="F20" s="117"/>
      <c r="G20" s="117"/>
      <c r="I20" s="105"/>
    </row>
    <row r="21" spans="2:7" s="104" customFormat="1" ht="9" customHeight="1">
      <c r="B21" s="111"/>
      <c r="C21" s="114"/>
      <c r="D21" s="149"/>
      <c r="E21" s="150"/>
      <c r="F21" s="151"/>
      <c r="G21" s="151"/>
    </row>
    <row r="22" spans="2:9" ht="25.5" customHeight="1">
      <c r="B22" s="111"/>
      <c r="C22" s="112" t="s">
        <v>191</v>
      </c>
      <c r="D22" s="301" t="s">
        <v>192</v>
      </c>
      <c r="E22" s="302"/>
      <c r="F22" s="113"/>
      <c r="G22" s="113">
        <f>G24</f>
        <v>158867</v>
      </c>
      <c r="H22" s="104"/>
      <c r="I22" s="104"/>
    </row>
    <row r="23" spans="2:9" ht="15">
      <c r="B23" s="111"/>
      <c r="C23" s="114"/>
      <c r="D23" s="137"/>
      <c r="E23" s="148"/>
      <c r="F23" s="138"/>
      <c r="G23" s="138"/>
      <c r="H23" s="104"/>
      <c r="I23" s="104"/>
    </row>
    <row r="24" spans="2:9" ht="75">
      <c r="B24" s="111"/>
      <c r="C24" s="114"/>
      <c r="D24" s="122" t="s">
        <v>132</v>
      </c>
      <c r="E24" s="119" t="s">
        <v>375</v>
      </c>
      <c r="F24" s="117"/>
      <c r="G24" s="117">
        <f>G25+G26</f>
        <v>158867</v>
      </c>
      <c r="H24" s="104"/>
      <c r="I24" s="104"/>
    </row>
    <row r="25" spans="2:9" ht="15">
      <c r="B25" s="111"/>
      <c r="C25" s="114"/>
      <c r="D25" s="122"/>
      <c r="E25" s="119" t="s">
        <v>287</v>
      </c>
      <c r="F25" s="117"/>
      <c r="G25" s="117">
        <v>83939</v>
      </c>
      <c r="H25" s="104"/>
      <c r="I25" s="104"/>
    </row>
    <row r="26" spans="2:9" ht="15">
      <c r="B26" s="111"/>
      <c r="C26" s="114"/>
      <c r="D26" s="122"/>
      <c r="E26" s="119" t="s">
        <v>288</v>
      </c>
      <c r="F26" s="117"/>
      <c r="G26" s="117">
        <v>74928</v>
      </c>
      <c r="H26" s="104"/>
      <c r="I26" s="104"/>
    </row>
    <row r="27" spans="2:9" ht="12" customHeight="1">
      <c r="B27" s="111"/>
      <c r="C27" s="114"/>
      <c r="D27" s="124"/>
      <c r="E27" s="116"/>
      <c r="F27" s="117"/>
      <c r="G27" s="117"/>
      <c r="H27" s="104"/>
      <c r="I27" s="105"/>
    </row>
    <row r="28" spans="2:9" ht="24" customHeight="1">
      <c r="B28" s="111"/>
      <c r="C28" s="114"/>
      <c r="D28" s="299" t="s">
        <v>282</v>
      </c>
      <c r="E28" s="300"/>
      <c r="F28" s="117"/>
      <c r="G28" s="117"/>
      <c r="H28" s="104"/>
      <c r="I28" s="105"/>
    </row>
    <row r="29" spans="2:9" ht="21" customHeight="1">
      <c r="B29" s="111"/>
      <c r="C29" s="114"/>
      <c r="D29" s="297" t="s">
        <v>283</v>
      </c>
      <c r="E29" s="298"/>
      <c r="F29" s="117"/>
      <c r="G29" s="117"/>
      <c r="H29" s="104"/>
      <c r="I29" s="105"/>
    </row>
    <row r="30" spans="2:9" ht="9" customHeight="1">
      <c r="B30" s="111"/>
      <c r="C30" s="114"/>
      <c r="D30" s="149"/>
      <c r="E30" s="150"/>
      <c r="F30" s="151"/>
      <c r="G30" s="151"/>
      <c r="H30" s="104"/>
      <c r="I30" s="104"/>
    </row>
    <row r="31" spans="2:7" s="87" customFormat="1" ht="26.25" customHeight="1">
      <c r="B31" s="79">
        <v>600</v>
      </c>
      <c r="C31" s="254" t="s">
        <v>128</v>
      </c>
      <c r="D31" s="255"/>
      <c r="E31" s="256"/>
      <c r="F31" s="86">
        <f>F38+F32</f>
        <v>8831431</v>
      </c>
      <c r="G31" s="86">
        <f>G38+G32</f>
        <v>14462382</v>
      </c>
    </row>
    <row r="32" spans="2:7" ht="15" hidden="1">
      <c r="B32" s="78"/>
      <c r="C32" s="20" t="s">
        <v>109</v>
      </c>
      <c r="D32" s="267" t="s">
        <v>110</v>
      </c>
      <c r="E32" s="268"/>
      <c r="F32" s="22"/>
      <c r="G32" s="22">
        <f>G34</f>
        <v>0</v>
      </c>
    </row>
    <row r="33" spans="2:7" ht="15" hidden="1">
      <c r="B33" s="78"/>
      <c r="C33" s="23"/>
      <c r="D33" s="152"/>
      <c r="E33" s="100"/>
      <c r="F33" s="101"/>
      <c r="G33" s="101"/>
    </row>
    <row r="34" spans="2:7" ht="75" hidden="1">
      <c r="B34" s="78"/>
      <c r="C34" s="23"/>
      <c r="D34" s="122" t="s">
        <v>434</v>
      </c>
      <c r="E34" s="119" t="s">
        <v>437</v>
      </c>
      <c r="F34" s="117"/>
      <c r="G34" s="117"/>
    </row>
    <row r="35" spans="2:7" ht="10.5" customHeight="1" hidden="1">
      <c r="B35" s="78"/>
      <c r="C35" s="23"/>
      <c r="D35" s="122"/>
      <c r="E35" s="119"/>
      <c r="F35" s="117"/>
      <c r="G35" s="117"/>
    </row>
    <row r="36" spans="2:7" ht="15" hidden="1">
      <c r="B36" s="78"/>
      <c r="C36" s="23"/>
      <c r="D36" s="299" t="s">
        <v>282</v>
      </c>
      <c r="E36" s="300"/>
      <c r="F36" s="117"/>
      <c r="G36" s="117"/>
    </row>
    <row r="37" spans="2:7" ht="15" hidden="1">
      <c r="B37" s="93"/>
      <c r="C37" s="69"/>
      <c r="D37" s="312" t="s">
        <v>309</v>
      </c>
      <c r="E37" s="313"/>
      <c r="F37" s="151"/>
      <c r="G37" s="151"/>
    </row>
    <row r="38" spans="2:7" ht="15">
      <c r="B38" s="78"/>
      <c r="C38" s="202" t="s">
        <v>112</v>
      </c>
      <c r="D38" s="282" t="s">
        <v>228</v>
      </c>
      <c r="E38" s="283"/>
      <c r="F38" s="203">
        <f>F40+F41+F58+F59+F68+F42</f>
        <v>8831431</v>
      </c>
      <c r="G38" s="203">
        <f>G48+G69+G70+G71+G72</f>
        <v>14462382</v>
      </c>
    </row>
    <row r="39" spans="2:7" ht="9.75" customHeight="1">
      <c r="B39" s="78"/>
      <c r="C39" s="23"/>
      <c r="D39" s="152"/>
      <c r="E39" s="100"/>
      <c r="F39" s="101"/>
      <c r="G39" s="101"/>
    </row>
    <row r="40" spans="2:7" ht="30">
      <c r="B40" s="78"/>
      <c r="C40" s="23"/>
      <c r="D40" s="122" t="s">
        <v>291</v>
      </c>
      <c r="E40" s="119" t="s">
        <v>293</v>
      </c>
      <c r="F40" s="117">
        <v>5000</v>
      </c>
      <c r="G40" s="117"/>
    </row>
    <row r="41" spans="2:7" ht="45">
      <c r="B41" s="78"/>
      <c r="C41" s="23"/>
      <c r="D41" s="122" t="s">
        <v>292</v>
      </c>
      <c r="E41" s="119" t="s">
        <v>294</v>
      </c>
      <c r="F41" s="117">
        <v>30000</v>
      </c>
      <c r="G41" s="117"/>
    </row>
    <row r="42" spans="2:7" ht="15">
      <c r="B42" s="78"/>
      <c r="C42" s="23"/>
      <c r="D42" s="122" t="s">
        <v>331</v>
      </c>
      <c r="E42" s="119" t="s">
        <v>383</v>
      </c>
      <c r="F42" s="117">
        <f>F44+F45+F46+F47</f>
        <v>870000</v>
      </c>
      <c r="G42" s="117"/>
    </row>
    <row r="43" spans="2:7" ht="15">
      <c r="B43" s="78"/>
      <c r="C43" s="23"/>
      <c r="D43" s="122"/>
      <c r="E43" s="119" t="s">
        <v>119</v>
      </c>
      <c r="F43" s="117"/>
      <c r="G43" s="117"/>
    </row>
    <row r="44" spans="2:7" ht="15">
      <c r="B44" s="78"/>
      <c r="C44" s="23"/>
      <c r="D44" s="122"/>
      <c r="E44" s="119" t="s">
        <v>321</v>
      </c>
      <c r="F44" s="117">
        <v>700000</v>
      </c>
      <c r="G44" s="117"/>
    </row>
    <row r="45" spans="2:7" ht="15">
      <c r="B45" s="78"/>
      <c r="C45" s="23"/>
      <c r="D45" s="122"/>
      <c r="E45" s="119" t="s">
        <v>324</v>
      </c>
      <c r="F45" s="117">
        <v>146000</v>
      </c>
      <c r="G45" s="117"/>
    </row>
    <row r="46" spans="2:7" ht="15">
      <c r="B46" s="78"/>
      <c r="C46" s="23"/>
      <c r="D46" s="122"/>
      <c r="E46" s="119" t="s">
        <v>325</v>
      </c>
      <c r="F46" s="117">
        <v>20000</v>
      </c>
      <c r="G46" s="117"/>
    </row>
    <row r="47" spans="2:7" ht="15">
      <c r="B47" s="93"/>
      <c r="C47" s="69"/>
      <c r="D47" s="149"/>
      <c r="E47" s="150" t="s">
        <v>322</v>
      </c>
      <c r="F47" s="151">
        <v>4000</v>
      </c>
      <c r="G47" s="151"/>
    </row>
    <row r="48" spans="2:7" ht="60">
      <c r="B48" s="78"/>
      <c r="C48" s="23"/>
      <c r="D48" s="128" t="s">
        <v>138</v>
      </c>
      <c r="E48" s="28" t="s">
        <v>297</v>
      </c>
      <c r="F48" s="29"/>
      <c r="G48" s="29">
        <f>SUM(G50:G57)</f>
        <v>2875542</v>
      </c>
    </row>
    <row r="49" spans="2:7" ht="11.25" customHeight="1">
      <c r="B49" s="78"/>
      <c r="C49" s="23"/>
      <c r="D49" s="108"/>
      <c r="E49" s="31" t="s">
        <v>119</v>
      </c>
      <c r="F49" s="32"/>
      <c r="G49" s="32"/>
    </row>
    <row r="50" spans="2:7" ht="14.25" customHeight="1">
      <c r="B50" s="78"/>
      <c r="C50" s="23"/>
      <c r="D50" s="108"/>
      <c r="E50" s="89" t="s">
        <v>298</v>
      </c>
      <c r="F50" s="32"/>
      <c r="G50" s="90">
        <f>753017+700000</f>
        <v>1453017</v>
      </c>
    </row>
    <row r="51" spans="2:7" ht="15.75" customHeight="1">
      <c r="B51" s="78"/>
      <c r="C51" s="23"/>
      <c r="D51" s="108"/>
      <c r="E51" s="89" t="s">
        <v>299</v>
      </c>
      <c r="F51" s="32"/>
      <c r="G51" s="90">
        <f>147979+4000</f>
        <v>151979</v>
      </c>
    </row>
    <row r="52" spans="2:7" ht="15">
      <c r="B52" s="78"/>
      <c r="C52" s="23"/>
      <c r="D52" s="108"/>
      <c r="E52" s="89" t="s">
        <v>301</v>
      </c>
      <c r="F52" s="32"/>
      <c r="G52" s="90">
        <f>682018+146000</f>
        <v>828018</v>
      </c>
    </row>
    <row r="53" spans="2:7" ht="15">
      <c r="B53" s="78"/>
      <c r="C53" s="23"/>
      <c r="D53" s="108"/>
      <c r="E53" s="89" t="s">
        <v>302</v>
      </c>
      <c r="F53" s="32"/>
      <c r="G53" s="90">
        <f>373226+20000</f>
        <v>393226</v>
      </c>
    </row>
    <row r="54" spans="2:7" ht="15.75" customHeight="1">
      <c r="B54" s="78"/>
      <c r="C54" s="23"/>
      <c r="D54" s="108"/>
      <c r="E54" s="89" t="s">
        <v>308</v>
      </c>
      <c r="F54" s="32"/>
      <c r="G54" s="90">
        <v>12420</v>
      </c>
    </row>
    <row r="55" spans="2:7" ht="15">
      <c r="B55" s="78"/>
      <c r="C55" s="23"/>
      <c r="D55" s="108"/>
      <c r="E55" s="89" t="s">
        <v>305</v>
      </c>
      <c r="F55" s="32"/>
      <c r="G55" s="90">
        <v>15960</v>
      </c>
    </row>
    <row r="56" spans="2:7" ht="15">
      <c r="B56" s="78"/>
      <c r="C56" s="23"/>
      <c r="D56" s="108"/>
      <c r="E56" s="89" t="s">
        <v>306</v>
      </c>
      <c r="F56" s="32"/>
      <c r="G56" s="90">
        <v>15030</v>
      </c>
    </row>
    <row r="57" spans="2:7" ht="15">
      <c r="B57" s="78"/>
      <c r="C57" s="23"/>
      <c r="D57" s="108"/>
      <c r="E57" s="181" t="s">
        <v>441</v>
      </c>
      <c r="F57" s="32"/>
      <c r="G57" s="90">
        <v>5892</v>
      </c>
    </row>
    <row r="58" spans="2:7" ht="94.5" customHeight="1" hidden="1">
      <c r="B58" s="78"/>
      <c r="C58" s="23"/>
      <c r="D58" s="122" t="s">
        <v>380</v>
      </c>
      <c r="E58" s="119" t="s">
        <v>381</v>
      </c>
      <c r="F58" s="117"/>
      <c r="G58" s="117"/>
    </row>
    <row r="59" spans="2:7" ht="84" customHeight="1">
      <c r="B59" s="78"/>
      <c r="C59" s="23"/>
      <c r="D59" s="122" t="s">
        <v>295</v>
      </c>
      <c r="E59" s="119" t="s">
        <v>433</v>
      </c>
      <c r="F59" s="117">
        <f>SUM(F61:F67)</f>
        <v>3043457</v>
      </c>
      <c r="G59" s="117"/>
    </row>
    <row r="60" spans="2:7" ht="13.5" customHeight="1">
      <c r="B60" s="78"/>
      <c r="C60" s="23"/>
      <c r="D60" s="122"/>
      <c r="E60" s="119" t="s">
        <v>119</v>
      </c>
      <c r="F60" s="117"/>
      <c r="G60" s="117"/>
    </row>
    <row r="61" spans="2:11" ht="14.25" customHeight="1">
      <c r="B61" s="78"/>
      <c r="C61" s="23"/>
      <c r="D61" s="122"/>
      <c r="E61" s="119" t="s">
        <v>526</v>
      </c>
      <c r="F61" s="117">
        <v>1812500</v>
      </c>
      <c r="G61" s="117"/>
      <c r="K61" s="42">
        <f>F58+F59+F68</f>
        <v>7926431</v>
      </c>
    </row>
    <row r="62" spans="2:11" ht="14.25" customHeight="1">
      <c r="B62" s="78"/>
      <c r="C62" s="23"/>
      <c r="D62" s="122"/>
      <c r="E62" s="119" t="s">
        <v>296</v>
      </c>
      <c r="F62" s="117">
        <v>265000</v>
      </c>
      <c r="G62" s="117"/>
      <c r="K62" s="42"/>
    </row>
    <row r="63" spans="2:11" ht="14.25" customHeight="1">
      <c r="B63" s="78"/>
      <c r="C63" s="23"/>
      <c r="D63" s="122"/>
      <c r="E63" s="119" t="s">
        <v>527</v>
      </c>
      <c r="F63" s="117">
        <v>255000</v>
      </c>
      <c r="G63" s="117"/>
      <c r="K63" s="42"/>
    </row>
    <row r="64" spans="2:11" ht="14.25" customHeight="1">
      <c r="B64" s="78"/>
      <c r="C64" s="23"/>
      <c r="D64" s="122"/>
      <c r="E64" s="119" t="s">
        <v>528</v>
      </c>
      <c r="F64" s="117">
        <v>150957</v>
      </c>
      <c r="G64" s="117"/>
      <c r="K64" s="42"/>
    </row>
    <row r="65" spans="2:11" ht="14.25" customHeight="1">
      <c r="B65" s="78"/>
      <c r="C65" s="23"/>
      <c r="D65" s="122"/>
      <c r="E65" s="119" t="s">
        <v>529</v>
      </c>
      <c r="F65" s="117">
        <v>60000</v>
      </c>
      <c r="G65" s="117"/>
      <c r="K65" s="42"/>
    </row>
    <row r="66" spans="2:11" ht="14.25" customHeight="1">
      <c r="B66" s="78"/>
      <c r="C66" s="23"/>
      <c r="D66" s="122"/>
      <c r="E66" s="228" t="s">
        <v>563</v>
      </c>
      <c r="F66" s="117">
        <v>300000</v>
      </c>
      <c r="G66" s="117"/>
      <c r="K66" s="42"/>
    </row>
    <row r="67" spans="2:11" ht="14.25" customHeight="1">
      <c r="B67" s="78"/>
      <c r="C67" s="23"/>
      <c r="D67" s="122"/>
      <c r="E67" s="228" t="s">
        <v>564</v>
      </c>
      <c r="F67" s="117">
        <v>200000</v>
      </c>
      <c r="G67" s="117"/>
      <c r="K67" s="42"/>
    </row>
    <row r="68" spans="2:7" ht="60" customHeight="1">
      <c r="B68" s="78"/>
      <c r="C68" s="23"/>
      <c r="D68" s="122" t="s">
        <v>289</v>
      </c>
      <c r="E68" s="119" t="s">
        <v>290</v>
      </c>
      <c r="F68" s="117">
        <v>4882974</v>
      </c>
      <c r="G68" s="117"/>
    </row>
    <row r="69" spans="2:10" ht="28.5" customHeight="1">
      <c r="B69" s="78"/>
      <c r="C69" s="23"/>
      <c r="D69" s="108" t="s">
        <v>72</v>
      </c>
      <c r="E69" s="31" t="s">
        <v>73</v>
      </c>
      <c r="F69" s="32"/>
      <c r="G69" s="32">
        <f>10086840-178938-130000+1500000</f>
        <v>11277902</v>
      </c>
      <c r="I69" s="42"/>
      <c r="J69" s="42">
        <f>G69+G72</f>
        <v>11586840</v>
      </c>
    </row>
    <row r="70" spans="2:9" ht="26.25" customHeight="1" hidden="1">
      <c r="B70" s="78"/>
      <c r="C70" s="23"/>
      <c r="D70" s="108" t="s">
        <v>377</v>
      </c>
      <c r="E70" s="31" t="s">
        <v>73</v>
      </c>
      <c r="F70" s="32"/>
      <c r="G70" s="32"/>
      <c r="I70" s="42"/>
    </row>
    <row r="71" spans="2:9" ht="30" customHeight="1" hidden="1">
      <c r="B71" s="78"/>
      <c r="C71" s="23"/>
      <c r="D71" s="108" t="s">
        <v>117</v>
      </c>
      <c r="E71" s="31" t="s">
        <v>73</v>
      </c>
      <c r="F71" s="32"/>
      <c r="G71" s="32"/>
      <c r="I71" s="42"/>
    </row>
    <row r="72" spans="2:7" ht="82.5" customHeight="1">
      <c r="B72" s="78"/>
      <c r="C72" s="23"/>
      <c r="D72" s="122" t="s">
        <v>493</v>
      </c>
      <c r="E72" s="119" t="s">
        <v>494</v>
      </c>
      <c r="F72" s="32"/>
      <c r="G72" s="32">
        <f>178938+130000</f>
        <v>308938</v>
      </c>
    </row>
    <row r="73" spans="2:7" ht="21.75" customHeight="1">
      <c r="B73" s="78"/>
      <c r="C73" s="23"/>
      <c r="D73" s="122"/>
      <c r="E73" s="119" t="s">
        <v>119</v>
      </c>
      <c r="F73" s="32"/>
      <c r="G73" s="32"/>
    </row>
    <row r="74" spans="2:7" ht="21.75" customHeight="1">
      <c r="B74" s="78"/>
      <c r="C74" s="23"/>
      <c r="D74" s="122"/>
      <c r="E74" s="119" t="s">
        <v>327</v>
      </c>
      <c r="F74" s="32"/>
      <c r="G74" s="32">
        <v>178938</v>
      </c>
    </row>
    <row r="75" spans="2:7" ht="21.75" customHeight="1">
      <c r="B75" s="78"/>
      <c r="C75" s="23"/>
      <c r="D75" s="122"/>
      <c r="E75" s="119" t="s">
        <v>328</v>
      </c>
      <c r="F75" s="32"/>
      <c r="G75" s="32">
        <v>130000</v>
      </c>
    </row>
    <row r="76" spans="2:7" ht="9" customHeight="1">
      <c r="B76" s="78"/>
      <c r="C76" s="23"/>
      <c r="D76" s="122"/>
      <c r="E76" s="119"/>
      <c r="F76" s="32"/>
      <c r="G76" s="32"/>
    </row>
    <row r="77" spans="2:9" ht="18" customHeight="1">
      <c r="B77" s="78"/>
      <c r="C77" s="23"/>
      <c r="D77" s="287" t="s">
        <v>282</v>
      </c>
      <c r="E77" s="288"/>
      <c r="F77" s="32"/>
      <c r="G77" s="32"/>
      <c r="I77" s="42"/>
    </row>
    <row r="78" spans="2:9" ht="21" customHeight="1">
      <c r="B78" s="78"/>
      <c r="C78" s="23"/>
      <c r="D78" s="292" t="s">
        <v>309</v>
      </c>
      <c r="E78" s="293"/>
      <c r="F78" s="36"/>
      <c r="G78" s="36"/>
      <c r="I78" s="42"/>
    </row>
    <row r="79" spans="2:7" s="87" customFormat="1" ht="31.5" customHeight="1">
      <c r="B79" s="79">
        <v>630</v>
      </c>
      <c r="C79" s="254" t="s">
        <v>229</v>
      </c>
      <c r="D79" s="255"/>
      <c r="E79" s="256"/>
      <c r="F79" s="195">
        <f>F80+F89</f>
        <v>0</v>
      </c>
      <c r="G79" s="86">
        <f>G80+G89</f>
        <v>67800</v>
      </c>
    </row>
    <row r="80" spans="2:7" ht="15">
      <c r="B80" s="78"/>
      <c r="C80" s="20" t="s">
        <v>194</v>
      </c>
      <c r="D80" s="267" t="s">
        <v>376</v>
      </c>
      <c r="E80" s="268"/>
      <c r="F80" s="22"/>
      <c r="G80" s="22">
        <f>G82+G84+G85+G83</f>
        <v>50000</v>
      </c>
    </row>
    <row r="81" spans="2:7" ht="15">
      <c r="B81" s="78"/>
      <c r="C81" s="23"/>
      <c r="D81" s="126"/>
      <c r="E81" s="25"/>
      <c r="F81" s="26"/>
      <c r="G81" s="26"/>
    </row>
    <row r="82" spans="2:7" ht="45">
      <c r="B82" s="78"/>
      <c r="C82" s="23"/>
      <c r="D82" s="108" t="s">
        <v>88</v>
      </c>
      <c r="E82" s="31" t="s">
        <v>107</v>
      </c>
      <c r="F82" s="32"/>
      <c r="G82" s="32">
        <v>26000</v>
      </c>
    </row>
    <row r="83" spans="2:7" ht="15">
      <c r="B83" s="78"/>
      <c r="C83" s="23"/>
      <c r="D83" s="108" t="s">
        <v>51</v>
      </c>
      <c r="E83" s="31" t="s">
        <v>52</v>
      </c>
      <c r="F83" s="32"/>
      <c r="G83" s="32">
        <v>7000</v>
      </c>
    </row>
    <row r="84" spans="2:7" ht="15">
      <c r="B84" s="78"/>
      <c r="C84" s="23"/>
      <c r="D84" s="108" t="s">
        <v>95</v>
      </c>
      <c r="E84" s="31" t="s">
        <v>13</v>
      </c>
      <c r="F84" s="32"/>
      <c r="G84" s="32">
        <v>2000</v>
      </c>
    </row>
    <row r="85" spans="2:7" ht="15">
      <c r="B85" s="78"/>
      <c r="C85" s="23"/>
      <c r="D85" s="108" t="s">
        <v>98</v>
      </c>
      <c r="E85" s="31" t="s">
        <v>3</v>
      </c>
      <c r="F85" s="32"/>
      <c r="G85" s="32">
        <v>15000</v>
      </c>
    </row>
    <row r="86" spans="2:7" ht="12.75">
      <c r="B86" s="78"/>
      <c r="C86" s="78"/>
      <c r="D86" s="153"/>
      <c r="E86" s="154"/>
      <c r="F86" s="155"/>
      <c r="G86" s="155"/>
    </row>
    <row r="87" spans="2:9" ht="24" customHeight="1">
      <c r="B87" s="78"/>
      <c r="C87" s="23"/>
      <c r="D87" s="287" t="s">
        <v>282</v>
      </c>
      <c r="E87" s="303"/>
      <c r="F87" s="32"/>
      <c r="G87" s="32"/>
      <c r="I87" s="42"/>
    </row>
    <row r="88" spans="2:9" ht="20.25" customHeight="1">
      <c r="B88" s="93"/>
      <c r="C88" s="69"/>
      <c r="D88" s="290" t="s">
        <v>310</v>
      </c>
      <c r="E88" s="291"/>
      <c r="F88" s="44"/>
      <c r="G88" s="44"/>
      <c r="I88" s="42"/>
    </row>
    <row r="89" spans="2:7" ht="15">
      <c r="B89" s="78"/>
      <c r="C89" s="202" t="s">
        <v>195</v>
      </c>
      <c r="D89" s="282" t="s">
        <v>84</v>
      </c>
      <c r="E89" s="283"/>
      <c r="F89" s="203"/>
      <c r="G89" s="203">
        <f>G91</f>
        <v>17800</v>
      </c>
    </row>
    <row r="90" spans="2:7" ht="15">
      <c r="B90" s="78"/>
      <c r="C90" s="23"/>
      <c r="D90" s="126"/>
      <c r="E90" s="25"/>
      <c r="F90" s="26"/>
      <c r="G90" s="26"/>
    </row>
    <row r="91" spans="2:7" ht="15">
      <c r="B91" s="78"/>
      <c r="C91" s="23"/>
      <c r="D91" s="108" t="s">
        <v>100</v>
      </c>
      <c r="E91" s="31" t="s">
        <v>21</v>
      </c>
      <c r="F91" s="32"/>
      <c r="G91" s="32">
        <v>17800</v>
      </c>
    </row>
    <row r="92" spans="2:7" ht="15">
      <c r="B92" s="78"/>
      <c r="C92" s="23"/>
      <c r="D92" s="108"/>
      <c r="E92" s="31"/>
      <c r="F92" s="32"/>
      <c r="G92" s="32"/>
    </row>
    <row r="93" spans="2:9" ht="24" customHeight="1">
      <c r="B93" s="78"/>
      <c r="C93" s="23"/>
      <c r="D93" s="287" t="s">
        <v>282</v>
      </c>
      <c r="E93" s="288"/>
      <c r="F93" s="32"/>
      <c r="G93" s="32"/>
      <c r="I93" s="42"/>
    </row>
    <row r="94" spans="2:9" ht="33" customHeight="1">
      <c r="B94" s="78"/>
      <c r="C94" s="23"/>
      <c r="D94" s="285" t="s">
        <v>310</v>
      </c>
      <c r="E94" s="286"/>
      <c r="F94" s="32"/>
      <c r="G94" s="32"/>
      <c r="I94" s="42"/>
    </row>
    <row r="95" spans="2:7" ht="15.75" customHeight="1">
      <c r="B95" s="78"/>
      <c r="C95" s="23"/>
      <c r="D95" s="127"/>
      <c r="E95" s="156"/>
      <c r="F95" s="44"/>
      <c r="G95" s="44"/>
    </row>
    <row r="96" spans="2:7" s="87" customFormat="1" ht="31.5" customHeight="1">
      <c r="B96" s="79">
        <v>700</v>
      </c>
      <c r="C96" s="254" t="s">
        <v>230</v>
      </c>
      <c r="D96" s="255"/>
      <c r="E96" s="256"/>
      <c r="F96" s="86">
        <f>F97</f>
        <v>8289353</v>
      </c>
      <c r="G96" s="86">
        <f>G97</f>
        <v>690853</v>
      </c>
    </row>
    <row r="97" spans="2:7" ht="15">
      <c r="B97" s="78"/>
      <c r="C97" s="20" t="s">
        <v>196</v>
      </c>
      <c r="D97" s="267" t="s">
        <v>231</v>
      </c>
      <c r="E97" s="268"/>
      <c r="F97" s="22">
        <f>F99+F101+F102+F103+F117+F100</f>
        <v>8289353</v>
      </c>
      <c r="G97" s="22">
        <f>G112+G113+G105+G106+G109+G110+G107+G108+G104+G111+G124</f>
        <v>690853</v>
      </c>
    </row>
    <row r="98" spans="2:7" ht="15">
      <c r="B98" s="78"/>
      <c r="C98" s="23"/>
      <c r="D98" s="126"/>
      <c r="E98" s="25"/>
      <c r="F98" s="26"/>
      <c r="G98" s="26"/>
    </row>
    <row r="99" spans="2:7" ht="90">
      <c r="B99" s="78"/>
      <c r="C99" s="23"/>
      <c r="D99" s="122" t="s">
        <v>179</v>
      </c>
      <c r="E99" s="119" t="s">
        <v>378</v>
      </c>
      <c r="F99" s="117">
        <f>1384000-7000</f>
        <v>1377000</v>
      </c>
      <c r="G99" s="32"/>
    </row>
    <row r="100" spans="2:7" ht="45">
      <c r="B100" s="78"/>
      <c r="C100" s="23"/>
      <c r="D100" s="122" t="s">
        <v>570</v>
      </c>
      <c r="E100" s="119" t="s">
        <v>571</v>
      </c>
      <c r="F100" s="117">
        <v>7000</v>
      </c>
      <c r="G100" s="32"/>
    </row>
    <row r="101" spans="2:7" ht="45">
      <c r="B101" s="78"/>
      <c r="C101" s="23"/>
      <c r="D101" s="122" t="s">
        <v>568</v>
      </c>
      <c r="E101" s="119" t="s">
        <v>569</v>
      </c>
      <c r="F101" s="117">
        <f>4500000+1055000</f>
        <v>5555000</v>
      </c>
      <c r="G101" s="32"/>
    </row>
    <row r="102" spans="2:7" ht="75">
      <c r="B102" s="78"/>
      <c r="C102" s="23"/>
      <c r="D102" s="122" t="s">
        <v>91</v>
      </c>
      <c r="E102" s="116" t="s">
        <v>58</v>
      </c>
      <c r="F102" s="117">
        <f>350353-143705</f>
        <v>206648</v>
      </c>
      <c r="G102" s="32"/>
    </row>
    <row r="103" spans="2:9" ht="60">
      <c r="B103" s="78"/>
      <c r="C103" s="23"/>
      <c r="D103" s="122" t="s">
        <v>59</v>
      </c>
      <c r="E103" s="119" t="s">
        <v>475</v>
      </c>
      <c r="F103" s="117">
        <v>1000000</v>
      </c>
      <c r="G103" s="32"/>
      <c r="I103" s="144" t="s">
        <v>535</v>
      </c>
    </row>
    <row r="104" spans="2:10" ht="15">
      <c r="B104" s="78"/>
      <c r="C104" s="23"/>
      <c r="D104" s="122" t="s">
        <v>51</v>
      </c>
      <c r="E104" s="119" t="s">
        <v>52</v>
      </c>
      <c r="F104" s="117"/>
      <c r="G104" s="32">
        <v>2500</v>
      </c>
      <c r="I104">
        <v>4210</v>
      </c>
      <c r="J104" s="42">
        <v>3000</v>
      </c>
    </row>
    <row r="105" spans="2:10" ht="21" customHeight="1">
      <c r="B105" s="78"/>
      <c r="C105" s="23"/>
      <c r="D105" s="108" t="s">
        <v>95</v>
      </c>
      <c r="E105" s="31" t="s">
        <v>13</v>
      </c>
      <c r="F105" s="32"/>
      <c r="G105" s="32">
        <f>10000+3000</f>
        <v>13000</v>
      </c>
      <c r="I105">
        <v>4300</v>
      </c>
      <c r="J105" s="42">
        <v>181348</v>
      </c>
    </row>
    <row r="106" spans="2:10" ht="15">
      <c r="B106" s="78"/>
      <c r="C106" s="23"/>
      <c r="D106" s="108" t="s">
        <v>96</v>
      </c>
      <c r="E106" s="31" t="s">
        <v>15</v>
      </c>
      <c r="F106" s="32"/>
      <c r="G106" s="32">
        <v>30000</v>
      </c>
      <c r="I106">
        <v>4480</v>
      </c>
      <c r="J106" s="42">
        <v>8300</v>
      </c>
    </row>
    <row r="107" spans="2:10" ht="15">
      <c r="B107" s="78"/>
      <c r="C107" s="23"/>
      <c r="D107" s="108" t="s">
        <v>97</v>
      </c>
      <c r="E107" s="31" t="s">
        <v>17</v>
      </c>
      <c r="F107" s="32"/>
      <c r="G107" s="32">
        <v>20000</v>
      </c>
      <c r="I107">
        <v>4610</v>
      </c>
      <c r="J107" s="42">
        <v>14000</v>
      </c>
    </row>
    <row r="108" spans="2:10" ht="15">
      <c r="B108" s="78"/>
      <c r="C108" s="23"/>
      <c r="D108" s="108" t="s">
        <v>98</v>
      </c>
      <c r="E108" s="31" t="s">
        <v>3</v>
      </c>
      <c r="F108" s="32"/>
      <c r="G108" s="32">
        <f>5000+102348+2000+50000+77000</f>
        <v>236348</v>
      </c>
      <c r="J108" s="42"/>
    </row>
    <row r="109" spans="2:10" ht="47.25" customHeight="1" hidden="1">
      <c r="B109" s="78"/>
      <c r="C109" s="23"/>
      <c r="D109" s="108" t="s">
        <v>62</v>
      </c>
      <c r="E109" s="31" t="s">
        <v>379</v>
      </c>
      <c r="F109" s="32"/>
      <c r="G109" s="32"/>
      <c r="J109" s="42"/>
    </row>
    <row r="110" spans="2:10" ht="22.5" customHeight="1">
      <c r="B110" s="78"/>
      <c r="C110" s="23"/>
      <c r="D110" s="108" t="s">
        <v>115</v>
      </c>
      <c r="E110" s="31" t="s">
        <v>26</v>
      </c>
      <c r="F110" s="32"/>
      <c r="G110" s="32">
        <f>11000+8300</f>
        <v>19300</v>
      </c>
      <c r="J110" s="42">
        <f>SUM(J104:J107)</f>
        <v>206648</v>
      </c>
    </row>
    <row r="111" spans="2:7" ht="27" customHeight="1">
      <c r="B111" s="78"/>
      <c r="C111" s="23"/>
      <c r="D111" s="108" t="s">
        <v>435</v>
      </c>
      <c r="E111" s="11" t="s">
        <v>436</v>
      </c>
      <c r="F111" s="32"/>
      <c r="G111" s="32">
        <v>2000</v>
      </c>
    </row>
    <row r="112" spans="2:7" ht="33" customHeight="1">
      <c r="B112" s="78"/>
      <c r="C112" s="23"/>
      <c r="D112" s="108" t="s">
        <v>116</v>
      </c>
      <c r="E112" s="31" t="s">
        <v>313</v>
      </c>
      <c r="F112" s="32"/>
      <c r="G112" s="32">
        <v>185000</v>
      </c>
    </row>
    <row r="113" spans="2:7" ht="35.25" customHeight="1">
      <c r="B113" s="78"/>
      <c r="C113" s="23"/>
      <c r="D113" s="108" t="s">
        <v>157</v>
      </c>
      <c r="E113" s="31" t="s">
        <v>161</v>
      </c>
      <c r="F113" s="32"/>
      <c r="G113" s="32">
        <f>25000+14000</f>
        <v>39000</v>
      </c>
    </row>
    <row r="114" spans="2:7" ht="13.5" customHeight="1">
      <c r="B114" s="78"/>
      <c r="C114" s="23"/>
      <c r="D114" s="108"/>
      <c r="E114" s="31"/>
      <c r="F114" s="32"/>
      <c r="G114" s="32"/>
    </row>
    <row r="115" spans="2:9" ht="24" customHeight="1">
      <c r="B115" s="78"/>
      <c r="C115" s="23"/>
      <c r="D115" s="287" t="s">
        <v>282</v>
      </c>
      <c r="E115" s="288"/>
      <c r="F115" s="32"/>
      <c r="G115" s="32"/>
      <c r="I115" s="42"/>
    </row>
    <row r="116" spans="2:9" ht="21" customHeight="1">
      <c r="B116" s="91"/>
      <c r="C116" s="92"/>
      <c r="D116" s="310" t="s">
        <v>312</v>
      </c>
      <c r="E116" s="311"/>
      <c r="F116" s="224">
        <f>F99+F101+F102+F103</f>
        <v>8138648</v>
      </c>
      <c r="G116" s="224">
        <f>SUM(G104:G113)</f>
        <v>547148</v>
      </c>
      <c r="I116" s="42"/>
    </row>
    <row r="117" spans="2:7" ht="69.75" customHeight="1">
      <c r="B117" s="78"/>
      <c r="C117" s="23"/>
      <c r="D117" s="123" t="s">
        <v>47</v>
      </c>
      <c r="E117" s="66" t="s">
        <v>58</v>
      </c>
      <c r="F117" s="32">
        <v>143705</v>
      </c>
      <c r="G117" s="32"/>
    </row>
    <row r="118" spans="2:9" ht="19.5" customHeight="1">
      <c r="B118" s="78"/>
      <c r="C118" s="23"/>
      <c r="D118" s="108" t="s">
        <v>94</v>
      </c>
      <c r="E118" s="31" t="s">
        <v>23</v>
      </c>
      <c r="F118" s="32"/>
      <c r="G118" s="32">
        <v>110705</v>
      </c>
      <c r="I118" s="42"/>
    </row>
    <row r="119" spans="2:7" ht="22.5" customHeight="1">
      <c r="B119" s="93"/>
      <c r="C119" s="69"/>
      <c r="D119" s="127" t="s">
        <v>40</v>
      </c>
      <c r="E119" s="156" t="s">
        <v>7</v>
      </c>
      <c r="F119" s="44"/>
      <c r="G119" s="44">
        <v>9410</v>
      </c>
    </row>
    <row r="120" spans="2:7" ht="21.75" customHeight="1">
      <c r="B120" s="78"/>
      <c r="C120" s="23"/>
      <c r="D120" s="128" t="s">
        <v>41</v>
      </c>
      <c r="E120" s="28" t="s">
        <v>9</v>
      </c>
      <c r="F120" s="29"/>
      <c r="G120" s="29">
        <v>20648</v>
      </c>
    </row>
    <row r="121" spans="2:9" ht="19.5" customHeight="1">
      <c r="B121" s="78"/>
      <c r="C121" s="23"/>
      <c r="D121" s="108" t="s">
        <v>42</v>
      </c>
      <c r="E121" s="31" t="s">
        <v>11</v>
      </c>
      <c r="F121" s="32"/>
      <c r="G121" s="32">
        <v>2942</v>
      </c>
      <c r="I121" s="42"/>
    </row>
    <row r="122" spans="2:7" ht="12.75" customHeight="1">
      <c r="B122" s="78"/>
      <c r="C122" s="23"/>
      <c r="D122" s="108"/>
      <c r="E122" s="31"/>
      <c r="F122" s="32"/>
      <c r="G122" s="32"/>
    </row>
    <row r="123" spans="2:9" ht="24" customHeight="1">
      <c r="B123" s="78"/>
      <c r="C123" s="23"/>
      <c r="D123" s="287" t="s">
        <v>282</v>
      </c>
      <c r="E123" s="288"/>
      <c r="F123" s="32"/>
      <c r="G123" s="32"/>
      <c r="I123" s="42"/>
    </row>
    <row r="124" spans="2:9" ht="21" customHeight="1">
      <c r="B124" s="78"/>
      <c r="C124" s="23"/>
      <c r="D124" s="292" t="s">
        <v>309</v>
      </c>
      <c r="E124" s="293"/>
      <c r="F124" s="36"/>
      <c r="G124" s="106">
        <f>SUM(G118:G121)</f>
        <v>143705</v>
      </c>
      <c r="I124" s="42"/>
    </row>
    <row r="125" spans="2:7" s="87" customFormat="1" ht="31.5" customHeight="1">
      <c r="B125" s="79">
        <v>710</v>
      </c>
      <c r="C125" s="254" t="s">
        <v>127</v>
      </c>
      <c r="D125" s="255"/>
      <c r="E125" s="256"/>
      <c r="F125" s="86">
        <f>F126+F137+F148+F169</f>
        <v>2250947</v>
      </c>
      <c r="G125" s="86">
        <f>G126+G137+G148</f>
        <v>1905798</v>
      </c>
    </row>
    <row r="126" spans="2:7" ht="33.75" customHeight="1">
      <c r="B126" s="78"/>
      <c r="C126" s="20" t="s">
        <v>197</v>
      </c>
      <c r="D126" s="267" t="s">
        <v>232</v>
      </c>
      <c r="E126" s="268"/>
      <c r="F126" s="22">
        <f>F128</f>
        <v>59335</v>
      </c>
      <c r="G126" s="22">
        <f>SUM(G129:G132)</f>
        <v>488820</v>
      </c>
    </row>
    <row r="127" spans="2:7" ht="15">
      <c r="B127" s="78"/>
      <c r="C127" s="23"/>
      <c r="D127" s="126"/>
      <c r="E127" s="25"/>
      <c r="F127" s="26"/>
      <c r="G127" s="26"/>
    </row>
    <row r="128" spans="2:8" ht="69.75" customHeight="1">
      <c r="B128" s="78"/>
      <c r="C128" s="23"/>
      <c r="D128" s="123" t="s">
        <v>47</v>
      </c>
      <c r="E128" s="66" t="s">
        <v>58</v>
      </c>
      <c r="F128" s="32">
        <v>59335</v>
      </c>
      <c r="G128" s="32"/>
      <c r="H128" s="144" t="s">
        <v>536</v>
      </c>
    </row>
    <row r="129" spans="2:9" ht="19.5" customHeight="1">
      <c r="B129" s="78"/>
      <c r="C129" s="23"/>
      <c r="D129" s="108" t="s">
        <v>94</v>
      </c>
      <c r="E129" s="31" t="s">
        <v>23</v>
      </c>
      <c r="F129" s="32"/>
      <c r="G129" s="32">
        <v>375060</v>
      </c>
      <c r="H129" s="42">
        <v>45710</v>
      </c>
      <c r="I129" s="42"/>
    </row>
    <row r="130" spans="2:8" ht="22.5" customHeight="1">
      <c r="B130" s="78"/>
      <c r="C130" s="23"/>
      <c r="D130" s="108" t="s">
        <v>40</v>
      </c>
      <c r="E130" s="31" t="s">
        <v>7</v>
      </c>
      <c r="F130" s="32"/>
      <c r="G130" s="32">
        <v>33600</v>
      </c>
      <c r="H130" s="42">
        <v>3885</v>
      </c>
    </row>
    <row r="131" spans="2:8" ht="21.75" customHeight="1">
      <c r="B131" s="78"/>
      <c r="C131" s="23"/>
      <c r="D131" s="108" t="s">
        <v>41</v>
      </c>
      <c r="E131" s="31" t="s">
        <v>9</v>
      </c>
      <c r="F131" s="32"/>
      <c r="G131" s="32">
        <v>70200</v>
      </c>
      <c r="H131" s="42">
        <v>8525</v>
      </c>
    </row>
    <row r="132" spans="2:9" ht="19.5" customHeight="1">
      <c r="B132" s="78"/>
      <c r="C132" s="23"/>
      <c r="D132" s="108" t="s">
        <v>42</v>
      </c>
      <c r="E132" s="31" t="s">
        <v>11</v>
      </c>
      <c r="F132" s="32"/>
      <c r="G132" s="32">
        <v>9960</v>
      </c>
      <c r="H132" s="42">
        <v>1215</v>
      </c>
      <c r="I132" s="42"/>
    </row>
    <row r="133" spans="2:7" ht="12.75" customHeight="1">
      <c r="B133" s="78"/>
      <c r="C133" s="23"/>
      <c r="D133" s="108"/>
      <c r="E133" s="31"/>
      <c r="F133" s="32"/>
      <c r="G133" s="32"/>
    </row>
    <row r="134" spans="2:9" ht="24" customHeight="1">
      <c r="B134" s="78"/>
      <c r="C134" s="23"/>
      <c r="D134" s="287" t="s">
        <v>282</v>
      </c>
      <c r="E134" s="288"/>
      <c r="F134" s="32"/>
      <c r="G134" s="32"/>
      <c r="I134" s="42"/>
    </row>
    <row r="135" spans="2:9" ht="21" customHeight="1">
      <c r="B135" s="78"/>
      <c r="C135" s="23"/>
      <c r="D135" s="285" t="s">
        <v>309</v>
      </c>
      <c r="E135" s="286"/>
      <c r="F135" s="32"/>
      <c r="G135" s="32"/>
      <c r="I135" s="42"/>
    </row>
    <row r="136" spans="2:7" ht="15.75" customHeight="1">
      <c r="B136" s="78"/>
      <c r="C136" s="23"/>
      <c r="D136" s="127"/>
      <c r="E136" s="156"/>
      <c r="F136" s="44"/>
      <c r="G136" s="44"/>
    </row>
    <row r="137" spans="2:7" ht="33.75" customHeight="1">
      <c r="B137" s="78"/>
      <c r="C137" s="20" t="s">
        <v>198</v>
      </c>
      <c r="D137" s="267" t="s">
        <v>233</v>
      </c>
      <c r="E137" s="268"/>
      <c r="F137" s="22">
        <f>F139</f>
        <v>151752</v>
      </c>
      <c r="G137" s="22">
        <f>SUM(G140:G143)</f>
        <v>170290</v>
      </c>
    </row>
    <row r="138" spans="2:7" ht="15">
      <c r="B138" s="78"/>
      <c r="C138" s="23"/>
      <c r="D138" s="126"/>
      <c r="E138" s="25"/>
      <c r="F138" s="26"/>
      <c r="G138" s="26"/>
    </row>
    <row r="139" spans="2:8" ht="75">
      <c r="B139" s="78"/>
      <c r="C139" s="23"/>
      <c r="D139" s="123" t="s">
        <v>47</v>
      </c>
      <c r="E139" s="66" t="s">
        <v>58</v>
      </c>
      <c r="F139" s="32">
        <v>151752</v>
      </c>
      <c r="G139" s="32"/>
      <c r="H139" s="144" t="s">
        <v>536</v>
      </c>
    </row>
    <row r="140" spans="2:9" ht="21" customHeight="1">
      <c r="B140" s="78"/>
      <c r="C140" s="23"/>
      <c r="D140" s="108" t="s">
        <v>94</v>
      </c>
      <c r="E140" s="31" t="s">
        <v>23</v>
      </c>
      <c r="F140" s="32"/>
      <c r="G140" s="32">
        <v>133250</v>
      </c>
      <c r="H140" s="42">
        <v>116904</v>
      </c>
      <c r="I140" s="42"/>
    </row>
    <row r="141" spans="2:8" ht="22.5" customHeight="1">
      <c r="B141" s="78"/>
      <c r="C141" s="23"/>
      <c r="D141" s="108" t="s">
        <v>40</v>
      </c>
      <c r="E141" s="31" t="s">
        <v>7</v>
      </c>
      <c r="F141" s="32"/>
      <c r="G141" s="32">
        <v>9200</v>
      </c>
      <c r="H141" s="42">
        <v>9937</v>
      </c>
    </row>
    <row r="142" spans="2:8" ht="21.75" customHeight="1">
      <c r="B142" s="78"/>
      <c r="C142" s="23"/>
      <c r="D142" s="108" t="s">
        <v>41</v>
      </c>
      <c r="E142" s="31" t="s">
        <v>9</v>
      </c>
      <c r="F142" s="32"/>
      <c r="G142" s="32">
        <v>24400</v>
      </c>
      <c r="H142" s="42">
        <v>21804</v>
      </c>
    </row>
    <row r="143" spans="2:8" ht="22.5" customHeight="1">
      <c r="B143" s="78"/>
      <c r="C143" s="23"/>
      <c r="D143" s="108" t="s">
        <v>42</v>
      </c>
      <c r="E143" s="31" t="s">
        <v>11</v>
      </c>
      <c r="F143" s="32"/>
      <c r="G143" s="32">
        <v>3440</v>
      </c>
      <c r="H143" s="42">
        <v>3107</v>
      </c>
    </row>
    <row r="144" spans="2:7" ht="16.5" customHeight="1">
      <c r="B144" s="78"/>
      <c r="C144" s="23"/>
      <c r="D144" s="108"/>
      <c r="E144" s="31"/>
      <c r="F144" s="32"/>
      <c r="G144" s="32"/>
    </row>
    <row r="145" spans="2:9" ht="24" customHeight="1">
      <c r="B145" s="78"/>
      <c r="C145" s="23"/>
      <c r="D145" s="287" t="s">
        <v>282</v>
      </c>
      <c r="E145" s="288"/>
      <c r="F145" s="32"/>
      <c r="G145" s="32"/>
      <c r="I145" s="42"/>
    </row>
    <row r="146" spans="2:9" ht="21" customHeight="1">
      <c r="B146" s="78"/>
      <c r="C146" s="23"/>
      <c r="D146" s="285" t="s">
        <v>309</v>
      </c>
      <c r="E146" s="286"/>
      <c r="F146" s="32"/>
      <c r="G146" s="32"/>
      <c r="I146" s="42"/>
    </row>
    <row r="147" spans="2:7" ht="14.25" customHeight="1">
      <c r="B147" s="78"/>
      <c r="C147" s="23"/>
      <c r="D147" s="127"/>
      <c r="E147" s="156"/>
      <c r="F147" s="44"/>
      <c r="G147" s="44"/>
    </row>
    <row r="148" spans="2:7" ht="15">
      <c r="B148" s="78"/>
      <c r="C148" s="20" t="s">
        <v>199</v>
      </c>
      <c r="D148" s="267" t="s">
        <v>234</v>
      </c>
      <c r="E148" s="268"/>
      <c r="F148" s="22">
        <f>F150+F156+F161+F164</f>
        <v>1476600</v>
      </c>
      <c r="G148" s="22">
        <f>G151+G157+G165</f>
        <v>1246688</v>
      </c>
    </row>
    <row r="149" spans="2:7" ht="15">
      <c r="B149" s="78"/>
      <c r="C149" s="23"/>
      <c r="D149" s="126"/>
      <c r="E149" s="25"/>
      <c r="F149" s="26"/>
      <c r="G149" s="26"/>
    </row>
    <row r="150" spans="2:7" ht="75">
      <c r="B150" s="78"/>
      <c r="C150" s="23"/>
      <c r="D150" s="123" t="s">
        <v>47</v>
      </c>
      <c r="E150" s="66" t="s">
        <v>58</v>
      </c>
      <c r="F150" s="32">
        <v>16600</v>
      </c>
      <c r="G150" s="32"/>
    </row>
    <row r="151" spans="2:9" ht="18.75" customHeight="1">
      <c r="B151" s="78"/>
      <c r="C151" s="23"/>
      <c r="D151" s="108" t="s">
        <v>98</v>
      </c>
      <c r="E151" s="31" t="s">
        <v>3</v>
      </c>
      <c r="F151" s="32"/>
      <c r="G151" s="32">
        <v>16600</v>
      </c>
      <c r="I151" s="42"/>
    </row>
    <row r="152" spans="2:7" ht="16.5" customHeight="1">
      <c r="B152" s="78"/>
      <c r="C152" s="23"/>
      <c r="D152" s="108"/>
      <c r="E152" s="31"/>
      <c r="F152" s="32"/>
      <c r="G152" s="32"/>
    </row>
    <row r="153" spans="2:9" ht="24" customHeight="1">
      <c r="B153" s="78"/>
      <c r="C153" s="23"/>
      <c r="D153" s="287" t="s">
        <v>282</v>
      </c>
      <c r="E153" s="288"/>
      <c r="F153" s="32"/>
      <c r="G153" s="32"/>
      <c r="I153" s="42"/>
    </row>
    <row r="154" spans="2:9" ht="21" customHeight="1">
      <c r="B154" s="93"/>
      <c r="C154" s="69"/>
      <c r="D154" s="290" t="s">
        <v>312</v>
      </c>
      <c r="E154" s="291"/>
      <c r="F154" s="44"/>
      <c r="G154" s="44"/>
      <c r="I154" s="42"/>
    </row>
    <row r="155" spans="2:7" ht="11.25" customHeight="1">
      <c r="B155" s="78"/>
      <c r="C155" s="114"/>
      <c r="D155" s="204"/>
      <c r="E155" s="237"/>
      <c r="F155" s="206"/>
      <c r="G155" s="206"/>
    </row>
    <row r="156" spans="2:7" ht="15">
      <c r="B156" s="78"/>
      <c r="C156" s="114"/>
      <c r="D156" s="122" t="s">
        <v>331</v>
      </c>
      <c r="E156" s="139" t="s">
        <v>383</v>
      </c>
      <c r="F156" s="117">
        <v>1300000</v>
      </c>
      <c r="G156" s="117"/>
    </row>
    <row r="157" spans="2:7" ht="15">
      <c r="B157" s="78"/>
      <c r="C157" s="140"/>
      <c r="D157" s="141" t="s">
        <v>98</v>
      </c>
      <c r="E157" s="142" t="s">
        <v>3</v>
      </c>
      <c r="F157" s="14"/>
      <c r="G157" s="14">
        <v>960000</v>
      </c>
    </row>
    <row r="158" spans="2:7" ht="13.5" customHeight="1">
      <c r="B158" s="78"/>
      <c r="C158" s="140"/>
      <c r="D158" s="141"/>
      <c r="E158" s="142"/>
      <c r="F158" s="14"/>
      <c r="G158" s="14"/>
    </row>
    <row r="159" spans="2:9" ht="24" customHeight="1">
      <c r="B159" s="78"/>
      <c r="C159" s="114"/>
      <c r="D159" s="299" t="s">
        <v>282</v>
      </c>
      <c r="E159" s="300"/>
      <c r="F159" s="117"/>
      <c r="G159" s="117"/>
      <c r="I159" s="42"/>
    </row>
    <row r="160" spans="2:9" ht="27" customHeight="1">
      <c r="B160" s="94"/>
      <c r="C160" s="159"/>
      <c r="D160" s="308" t="s">
        <v>314</v>
      </c>
      <c r="E160" s="309"/>
      <c r="F160" s="160"/>
      <c r="G160" s="160"/>
      <c r="I160" s="42"/>
    </row>
    <row r="161" spans="2:9" ht="21.75" customHeight="1">
      <c r="B161" s="78"/>
      <c r="C161" s="114"/>
      <c r="D161" s="157" t="s">
        <v>331</v>
      </c>
      <c r="E161" s="212" t="s">
        <v>383</v>
      </c>
      <c r="F161" s="158">
        <f>F163</f>
        <v>160000</v>
      </c>
      <c r="G161" s="158"/>
      <c r="I161" s="42"/>
    </row>
    <row r="162" spans="2:9" ht="21.75" customHeight="1">
      <c r="B162" s="78"/>
      <c r="C162" s="121"/>
      <c r="D162" s="122"/>
      <c r="E162" s="139" t="s">
        <v>119</v>
      </c>
      <c r="F162" s="117"/>
      <c r="G162" s="117"/>
      <c r="I162" s="42"/>
    </row>
    <row r="163" spans="2:9" ht="21.75" customHeight="1">
      <c r="B163" s="78"/>
      <c r="C163" s="121"/>
      <c r="D163" s="122"/>
      <c r="E163" s="139" t="s">
        <v>296</v>
      </c>
      <c r="F163" s="117">
        <v>160000</v>
      </c>
      <c r="G163" s="117"/>
      <c r="I163" s="42"/>
    </row>
    <row r="164" spans="2:9" ht="43.5" customHeight="1" hidden="1">
      <c r="B164" s="78"/>
      <c r="C164" s="121"/>
      <c r="D164" s="122" t="s">
        <v>252</v>
      </c>
      <c r="E164" s="213" t="s">
        <v>474</v>
      </c>
      <c r="F164" s="117"/>
      <c r="G164" s="117"/>
      <c r="I164" s="42"/>
    </row>
    <row r="165" spans="2:9" ht="62.25" customHeight="1">
      <c r="B165" s="78"/>
      <c r="C165" s="121"/>
      <c r="D165" s="122" t="s">
        <v>138</v>
      </c>
      <c r="E165" s="213" t="s">
        <v>277</v>
      </c>
      <c r="F165" s="117"/>
      <c r="G165" s="117">
        <f>160000+110088</f>
        <v>270088</v>
      </c>
      <c r="I165" s="42"/>
    </row>
    <row r="166" spans="2:9" ht="11.25" customHeight="1">
      <c r="B166" s="78"/>
      <c r="C166" s="121"/>
      <c r="D166" s="133"/>
      <c r="E166" s="134"/>
      <c r="F166" s="117"/>
      <c r="G166" s="117"/>
      <c r="I166" s="42"/>
    </row>
    <row r="167" spans="2:9" ht="17.25" customHeight="1">
      <c r="B167" s="78"/>
      <c r="C167" s="121"/>
      <c r="D167" s="299" t="s">
        <v>282</v>
      </c>
      <c r="E167" s="300"/>
      <c r="F167" s="117"/>
      <c r="G167" s="117"/>
      <c r="I167" s="42"/>
    </row>
    <row r="168" spans="2:9" ht="27.75" customHeight="1">
      <c r="B168" s="78"/>
      <c r="C168" s="121"/>
      <c r="D168" s="297" t="s">
        <v>309</v>
      </c>
      <c r="E168" s="298"/>
      <c r="F168" s="117"/>
      <c r="G168" s="117"/>
      <c r="I168" s="42"/>
    </row>
    <row r="169" spans="2:7" ht="16.5" customHeight="1">
      <c r="B169" s="78"/>
      <c r="C169" s="20" t="s">
        <v>89</v>
      </c>
      <c r="D169" s="289" t="s">
        <v>90</v>
      </c>
      <c r="E169" s="270"/>
      <c r="F169" s="102">
        <f>F172+F171</f>
        <v>563260</v>
      </c>
      <c r="G169" s="102"/>
    </row>
    <row r="170" spans="2:7" ht="11.25" customHeight="1">
      <c r="B170" s="78"/>
      <c r="C170" s="23"/>
      <c r="D170" s="103"/>
      <c r="E170" s="103"/>
      <c r="F170" s="26"/>
      <c r="G170" s="26"/>
    </row>
    <row r="171" spans="2:7" ht="76.5" customHeight="1">
      <c r="B171" s="78"/>
      <c r="C171" s="23"/>
      <c r="D171" s="103" t="s">
        <v>91</v>
      </c>
      <c r="E171" s="47" t="s">
        <v>58</v>
      </c>
      <c r="F171" s="26">
        <v>563160</v>
      </c>
      <c r="G171" s="26"/>
    </row>
    <row r="172" spans="2:7" ht="64.5" customHeight="1">
      <c r="B172" s="78"/>
      <c r="C172" s="3"/>
      <c r="D172" s="161" t="s">
        <v>59</v>
      </c>
      <c r="E172" s="11" t="s">
        <v>60</v>
      </c>
      <c r="F172" s="12">
        <v>100</v>
      </c>
      <c r="G172" s="12"/>
    </row>
    <row r="173" spans="2:7" ht="11.25" customHeight="1">
      <c r="B173" s="78"/>
      <c r="C173" s="3"/>
      <c r="D173" s="161"/>
      <c r="E173" s="11"/>
      <c r="F173" s="12"/>
      <c r="G173" s="12"/>
    </row>
    <row r="174" spans="2:9" ht="24" customHeight="1">
      <c r="B174" s="78"/>
      <c r="C174" s="23"/>
      <c r="D174" s="287" t="s">
        <v>282</v>
      </c>
      <c r="E174" s="288"/>
      <c r="F174" s="32"/>
      <c r="G174" s="32"/>
      <c r="I174" s="42"/>
    </row>
    <row r="175" spans="2:9" ht="19.5" customHeight="1">
      <c r="B175" s="78"/>
      <c r="C175" s="23"/>
      <c r="D175" s="290" t="s">
        <v>309</v>
      </c>
      <c r="E175" s="291"/>
      <c r="F175" s="44"/>
      <c r="G175" s="44"/>
      <c r="I175" s="42"/>
    </row>
    <row r="176" spans="2:7" s="87" customFormat="1" ht="24" customHeight="1">
      <c r="B176" s="79">
        <v>750</v>
      </c>
      <c r="C176" s="254" t="s">
        <v>235</v>
      </c>
      <c r="D176" s="255"/>
      <c r="E176" s="256"/>
      <c r="F176" s="86">
        <f>F177+F192+F201+F255+F269+F281</f>
        <v>1059662</v>
      </c>
      <c r="G176" s="86">
        <f>G177+G192+G201+G255+G269+G281</f>
        <v>12750743</v>
      </c>
    </row>
    <row r="177" spans="2:7" ht="15">
      <c r="B177" s="78"/>
      <c r="C177" s="20" t="s">
        <v>202</v>
      </c>
      <c r="D177" s="267" t="s">
        <v>236</v>
      </c>
      <c r="E177" s="268"/>
      <c r="F177" s="22">
        <f>F179</f>
        <v>372236</v>
      </c>
      <c r="G177" s="22">
        <f>SUM(G180:G188)</f>
        <v>1588934</v>
      </c>
    </row>
    <row r="178" spans="2:7" ht="15">
      <c r="B178" s="78"/>
      <c r="C178" s="23"/>
      <c r="D178" s="126"/>
      <c r="E178" s="25"/>
      <c r="F178" s="26"/>
      <c r="G178" s="26"/>
    </row>
    <row r="179" spans="2:8" ht="75">
      <c r="B179" s="78"/>
      <c r="C179" s="23"/>
      <c r="D179" s="123" t="s">
        <v>47</v>
      </c>
      <c r="E179" s="66" t="s">
        <v>58</v>
      </c>
      <c r="F179" s="32">
        <f>370347+1889</f>
        <v>372236</v>
      </c>
      <c r="G179" s="32"/>
      <c r="H179" s="144" t="s">
        <v>536</v>
      </c>
    </row>
    <row r="180" spans="2:9" ht="15">
      <c r="B180" s="78"/>
      <c r="C180" s="23"/>
      <c r="D180" s="108" t="s">
        <v>94</v>
      </c>
      <c r="E180" s="31" t="s">
        <v>23</v>
      </c>
      <c r="F180" s="32"/>
      <c r="G180" s="32">
        <v>1223395</v>
      </c>
      <c r="H180" s="42">
        <v>285300</v>
      </c>
      <c r="I180" s="42">
        <v>1050</v>
      </c>
    </row>
    <row r="181" spans="2:9" ht="20.25" customHeight="1">
      <c r="B181" s="78"/>
      <c r="C181" s="23"/>
      <c r="D181" s="108" t="s">
        <v>40</v>
      </c>
      <c r="E181" s="31" t="s">
        <v>7</v>
      </c>
      <c r="F181" s="32"/>
      <c r="G181" s="32">
        <v>104090</v>
      </c>
      <c r="H181" s="42">
        <v>24251</v>
      </c>
      <c r="I181" s="42"/>
    </row>
    <row r="182" spans="2:8" ht="22.5" customHeight="1">
      <c r="B182" s="78"/>
      <c r="C182" s="23"/>
      <c r="D182" s="108" t="s">
        <v>41</v>
      </c>
      <c r="E182" s="31" t="s">
        <v>9</v>
      </c>
      <c r="F182" s="32"/>
      <c r="G182" s="32">
        <v>228152</v>
      </c>
      <c r="H182" s="42">
        <v>53212</v>
      </c>
    </row>
    <row r="183" spans="2:8" ht="21.75" customHeight="1">
      <c r="B183" s="78"/>
      <c r="C183" s="23"/>
      <c r="D183" s="108" t="s">
        <v>42</v>
      </c>
      <c r="E183" s="31" t="s">
        <v>11</v>
      </c>
      <c r="F183" s="32"/>
      <c r="G183" s="32">
        <v>32458</v>
      </c>
      <c r="H183" s="42">
        <v>7584</v>
      </c>
    </row>
    <row r="184" spans="2:7" ht="15" customHeight="1">
      <c r="B184" s="78"/>
      <c r="C184" s="23"/>
      <c r="D184" s="108"/>
      <c r="E184" s="31"/>
      <c r="F184" s="32"/>
      <c r="G184" s="32"/>
    </row>
    <row r="185" spans="2:9" ht="24" customHeight="1">
      <c r="B185" s="78"/>
      <c r="C185" s="23"/>
      <c r="D185" s="287" t="s">
        <v>282</v>
      </c>
      <c r="E185" s="288"/>
      <c r="F185" s="32"/>
      <c r="G185" s="32"/>
      <c r="I185" s="42"/>
    </row>
    <row r="186" spans="2:9" ht="19.5" customHeight="1">
      <c r="B186" s="78"/>
      <c r="C186" s="23"/>
      <c r="D186" s="292" t="s">
        <v>309</v>
      </c>
      <c r="E186" s="293"/>
      <c r="F186" s="36"/>
      <c r="G186" s="36"/>
      <c r="I186" s="42"/>
    </row>
    <row r="187" spans="2:9" ht="11.25" customHeight="1">
      <c r="B187" s="135"/>
      <c r="C187" s="107"/>
      <c r="D187" s="166"/>
      <c r="E187" s="167"/>
      <c r="F187" s="165"/>
      <c r="G187" s="165"/>
      <c r="I187" s="42"/>
    </row>
    <row r="188" spans="2:7" ht="15" customHeight="1">
      <c r="B188" s="78"/>
      <c r="C188" s="23"/>
      <c r="D188" s="108" t="s">
        <v>12</v>
      </c>
      <c r="E188" s="31" t="s">
        <v>13</v>
      </c>
      <c r="F188" s="32"/>
      <c r="G188" s="32">
        <v>839</v>
      </c>
    </row>
    <row r="189" spans="2:7" ht="15" customHeight="1">
      <c r="B189" s="78"/>
      <c r="C189" s="23"/>
      <c r="D189" s="108"/>
      <c r="E189" s="31"/>
      <c r="F189" s="32"/>
      <c r="G189" s="32"/>
    </row>
    <row r="190" spans="2:9" ht="24" customHeight="1">
      <c r="B190" s="78"/>
      <c r="C190" s="23"/>
      <c r="D190" s="287" t="s">
        <v>282</v>
      </c>
      <c r="E190" s="288"/>
      <c r="F190" s="32"/>
      <c r="G190" s="32"/>
      <c r="I190" s="42"/>
    </row>
    <row r="191" spans="2:9" ht="39" customHeight="1">
      <c r="B191" s="93"/>
      <c r="C191" s="69"/>
      <c r="D191" s="290" t="s">
        <v>369</v>
      </c>
      <c r="E191" s="291"/>
      <c r="F191" s="44"/>
      <c r="G191" s="216"/>
      <c r="I191" s="42"/>
    </row>
    <row r="192" spans="2:7" ht="15">
      <c r="B192" s="78"/>
      <c r="C192" s="202" t="s">
        <v>200</v>
      </c>
      <c r="D192" s="282" t="s">
        <v>237</v>
      </c>
      <c r="E192" s="283"/>
      <c r="F192" s="203"/>
      <c r="G192" s="203">
        <f>SUM(G194:G196)</f>
        <v>474000</v>
      </c>
    </row>
    <row r="193" spans="2:7" ht="15">
      <c r="B193" s="78"/>
      <c r="C193" s="23"/>
      <c r="D193" s="128"/>
      <c r="E193" s="28"/>
      <c r="F193" s="29"/>
      <c r="G193" s="29"/>
    </row>
    <row r="194" spans="2:7" ht="15">
      <c r="B194" s="78"/>
      <c r="C194" s="23"/>
      <c r="D194" s="108" t="s">
        <v>285</v>
      </c>
      <c r="E194" s="31" t="s">
        <v>315</v>
      </c>
      <c r="F194" s="32"/>
      <c r="G194" s="32">
        <v>467000</v>
      </c>
    </row>
    <row r="195" spans="2:7" ht="15">
      <c r="B195" s="78"/>
      <c r="C195" s="23"/>
      <c r="D195" s="108" t="s">
        <v>95</v>
      </c>
      <c r="E195" s="31" t="s">
        <v>13</v>
      </c>
      <c r="F195" s="32"/>
      <c r="G195" s="32">
        <v>3000</v>
      </c>
    </row>
    <row r="196" spans="2:7" ht="18.75" customHeight="1">
      <c r="B196" s="78"/>
      <c r="C196" s="23"/>
      <c r="D196" s="108" t="s">
        <v>98</v>
      </c>
      <c r="E196" s="31" t="s">
        <v>3</v>
      </c>
      <c r="F196" s="32"/>
      <c r="G196" s="32">
        <v>4000</v>
      </c>
    </row>
    <row r="197" spans="2:7" ht="10.5" customHeight="1">
      <c r="B197" s="78"/>
      <c r="C197" s="23"/>
      <c r="D197" s="108"/>
      <c r="E197" s="31"/>
      <c r="F197" s="32"/>
      <c r="G197" s="32"/>
    </row>
    <row r="198" spans="2:9" ht="24" customHeight="1">
      <c r="B198" s="78"/>
      <c r="C198" s="23"/>
      <c r="D198" s="287" t="s">
        <v>282</v>
      </c>
      <c r="E198" s="288"/>
      <c r="F198" s="32"/>
      <c r="G198" s="32"/>
      <c r="I198" s="42"/>
    </row>
    <row r="199" spans="2:9" ht="21" customHeight="1">
      <c r="B199" s="78"/>
      <c r="C199" s="23"/>
      <c r="D199" s="285" t="s">
        <v>316</v>
      </c>
      <c r="E199" s="286"/>
      <c r="F199" s="32"/>
      <c r="G199" s="32"/>
      <c r="I199" s="42"/>
    </row>
    <row r="200" spans="2:7" ht="12" customHeight="1">
      <c r="B200" s="78"/>
      <c r="C200" s="23"/>
      <c r="D200" s="127"/>
      <c r="E200" s="156"/>
      <c r="F200" s="44"/>
      <c r="G200" s="44"/>
    </row>
    <row r="201" spans="2:7" ht="15">
      <c r="B201" s="78"/>
      <c r="C201" s="20" t="s">
        <v>201</v>
      </c>
      <c r="D201" s="267" t="s">
        <v>238</v>
      </c>
      <c r="E201" s="268"/>
      <c r="F201" s="22">
        <f>F223+F241+F205</f>
        <v>517000</v>
      </c>
      <c r="G201" s="22">
        <f>G223+G241+G250+G254</f>
        <v>10488177</v>
      </c>
    </row>
    <row r="202" spans="2:7" ht="9" customHeight="1">
      <c r="B202" s="78"/>
      <c r="C202" s="23"/>
      <c r="D202" s="126"/>
      <c r="E202" s="25"/>
      <c r="F202" s="26"/>
      <c r="G202" s="26"/>
    </row>
    <row r="203" spans="2:7" ht="15">
      <c r="B203" s="78"/>
      <c r="C203" s="23"/>
      <c r="D203" s="122" t="s">
        <v>92</v>
      </c>
      <c r="E203" s="119" t="s">
        <v>4</v>
      </c>
      <c r="F203" s="117">
        <v>10000</v>
      </c>
      <c r="G203" s="32"/>
    </row>
    <row r="204" spans="2:9" ht="19.5" customHeight="1">
      <c r="B204" s="78"/>
      <c r="C204" s="23"/>
      <c r="D204" s="122" t="s">
        <v>165</v>
      </c>
      <c r="E204" s="119" t="s">
        <v>318</v>
      </c>
      <c r="F204" s="117">
        <v>12000</v>
      </c>
      <c r="G204" s="32"/>
      <c r="I204" s="42"/>
    </row>
    <row r="205" spans="2:9" ht="82.5" customHeight="1">
      <c r="B205" s="78"/>
      <c r="C205" s="23"/>
      <c r="D205" s="122" t="s">
        <v>438</v>
      </c>
      <c r="E205" s="119" t="s">
        <v>439</v>
      </c>
      <c r="F205" s="117">
        <v>490000</v>
      </c>
      <c r="G205" s="32"/>
      <c r="I205" s="42"/>
    </row>
    <row r="206" spans="2:7" ht="65.25" customHeight="1">
      <c r="B206" s="78"/>
      <c r="C206" s="23"/>
      <c r="D206" s="108" t="s">
        <v>361</v>
      </c>
      <c r="E206" s="31" t="s">
        <v>363</v>
      </c>
      <c r="F206" s="32"/>
      <c r="G206" s="32">
        <v>21500</v>
      </c>
    </row>
    <row r="207" spans="2:7" ht="15">
      <c r="B207" s="78"/>
      <c r="C207" s="23"/>
      <c r="D207" s="108" t="s">
        <v>94</v>
      </c>
      <c r="E207" s="31" t="s">
        <v>23</v>
      </c>
      <c r="F207" s="32"/>
      <c r="G207" s="32">
        <v>4554584</v>
      </c>
    </row>
    <row r="208" spans="2:7" ht="15">
      <c r="B208" s="78"/>
      <c r="C208" s="23"/>
      <c r="D208" s="108" t="s">
        <v>40</v>
      </c>
      <c r="E208" s="31" t="s">
        <v>7</v>
      </c>
      <c r="F208" s="32"/>
      <c r="G208" s="32">
        <v>363700</v>
      </c>
    </row>
    <row r="209" spans="2:7" ht="15">
      <c r="B209" s="78"/>
      <c r="C209" s="23"/>
      <c r="D209" s="108" t="s">
        <v>41</v>
      </c>
      <c r="E209" s="31" t="s">
        <v>9</v>
      </c>
      <c r="F209" s="32"/>
      <c r="G209" s="32">
        <v>826231</v>
      </c>
    </row>
    <row r="210" spans="2:7" ht="15">
      <c r="B210" s="78"/>
      <c r="C210" s="23"/>
      <c r="D210" s="108" t="s">
        <v>42</v>
      </c>
      <c r="E210" s="31" t="s">
        <v>11</v>
      </c>
      <c r="F210" s="32"/>
      <c r="G210" s="32">
        <v>117901</v>
      </c>
    </row>
    <row r="211" spans="2:9" ht="14.25" customHeight="1">
      <c r="B211" s="78"/>
      <c r="C211" s="23"/>
      <c r="D211" s="108" t="s">
        <v>51</v>
      </c>
      <c r="E211" s="31" t="s">
        <v>52</v>
      </c>
      <c r="F211" s="32"/>
      <c r="G211" s="32">
        <v>15000</v>
      </c>
      <c r="I211" s="42"/>
    </row>
    <row r="212" spans="2:10" ht="31.5" customHeight="1">
      <c r="B212" s="78"/>
      <c r="C212" s="23"/>
      <c r="D212" s="108" t="s">
        <v>362</v>
      </c>
      <c r="E212" s="31" t="s">
        <v>364</v>
      </c>
      <c r="F212" s="32"/>
      <c r="G212" s="32">
        <v>20000</v>
      </c>
      <c r="J212" s="42">
        <f>G206+G212+G213+G214+G215+G216+G217+G218+G220</f>
        <v>518956</v>
      </c>
    </row>
    <row r="213" spans="2:7" ht="16.5" customHeight="1">
      <c r="B213" s="78"/>
      <c r="C213" s="23"/>
      <c r="D213" s="108" t="s">
        <v>98</v>
      </c>
      <c r="E213" s="31" t="s">
        <v>3</v>
      </c>
      <c r="F213" s="32"/>
      <c r="G213" s="32">
        <v>14000</v>
      </c>
    </row>
    <row r="214" spans="2:7" ht="31.5" customHeight="1">
      <c r="B214" s="78"/>
      <c r="C214" s="23"/>
      <c r="D214" s="108" t="s">
        <v>43</v>
      </c>
      <c r="E214" s="31" t="s">
        <v>44</v>
      </c>
      <c r="F214" s="32"/>
      <c r="G214" s="32">
        <v>203551</v>
      </c>
    </row>
    <row r="215" spans="2:7" ht="23.25" customHeight="1">
      <c r="B215" s="78"/>
      <c r="C215" s="23"/>
      <c r="D215" s="108" t="s">
        <v>366</v>
      </c>
      <c r="E215" s="31" t="s">
        <v>31</v>
      </c>
      <c r="F215" s="32"/>
      <c r="G215" s="32">
        <v>700</v>
      </c>
    </row>
    <row r="216" spans="2:7" ht="30.75" customHeight="1">
      <c r="B216" s="78"/>
      <c r="C216" s="23"/>
      <c r="D216" s="108" t="s">
        <v>435</v>
      </c>
      <c r="E216" s="31" t="s">
        <v>436</v>
      </c>
      <c r="F216" s="32"/>
      <c r="G216" s="32">
        <v>6105</v>
      </c>
    </row>
    <row r="217" spans="2:7" ht="22.5" customHeight="1">
      <c r="B217" s="78"/>
      <c r="C217" s="23"/>
      <c r="D217" s="108" t="s">
        <v>360</v>
      </c>
      <c r="E217" s="31" t="s">
        <v>365</v>
      </c>
      <c r="F217" s="32"/>
      <c r="G217" s="32">
        <v>15000</v>
      </c>
    </row>
    <row r="218" spans="2:7" ht="19.5" customHeight="1">
      <c r="B218" s="78"/>
      <c r="C218" s="23"/>
      <c r="D218" s="108" t="s">
        <v>100</v>
      </c>
      <c r="E218" s="31" t="s">
        <v>21</v>
      </c>
      <c r="F218" s="32"/>
      <c r="G218" s="32">
        <v>237200</v>
      </c>
    </row>
    <row r="219" spans="2:7" ht="19.5" customHeight="1">
      <c r="B219" s="78"/>
      <c r="C219" s="23"/>
      <c r="D219" s="108" t="s">
        <v>572</v>
      </c>
      <c r="E219" s="31" t="s">
        <v>4</v>
      </c>
      <c r="F219" s="32"/>
      <c r="G219" s="32">
        <v>100</v>
      </c>
    </row>
    <row r="220" spans="2:7" ht="32.25" customHeight="1">
      <c r="B220" s="78"/>
      <c r="C220" s="23"/>
      <c r="D220" s="122" t="s">
        <v>157</v>
      </c>
      <c r="E220" s="119" t="s">
        <v>161</v>
      </c>
      <c r="F220" s="117"/>
      <c r="G220" s="32">
        <f>1000-100</f>
        <v>900</v>
      </c>
    </row>
    <row r="221" spans="2:7" ht="7.5" customHeight="1">
      <c r="B221" s="78"/>
      <c r="C221" s="23"/>
      <c r="D221" s="108"/>
      <c r="E221" s="31"/>
      <c r="F221" s="32"/>
      <c r="G221" s="32"/>
    </row>
    <row r="222" spans="2:9" ht="24" customHeight="1">
      <c r="B222" s="78"/>
      <c r="C222" s="23"/>
      <c r="D222" s="287" t="s">
        <v>282</v>
      </c>
      <c r="E222" s="288"/>
      <c r="F222" s="32"/>
      <c r="G222" s="32"/>
      <c r="I222" s="42"/>
    </row>
    <row r="223" spans="2:9" ht="14.25" customHeight="1">
      <c r="B223" s="94"/>
      <c r="C223" s="95"/>
      <c r="D223" s="295" t="s">
        <v>309</v>
      </c>
      <c r="E223" s="296"/>
      <c r="F223" s="98">
        <f>F203+F204+F220</f>
        <v>22000</v>
      </c>
      <c r="G223" s="98">
        <f>SUM(G206:G220)</f>
        <v>6396472</v>
      </c>
      <c r="I223" s="42"/>
    </row>
    <row r="224" spans="2:7" ht="5.25" customHeight="1">
      <c r="B224" s="78"/>
      <c r="C224" s="23"/>
      <c r="D224" s="126"/>
      <c r="E224" s="25"/>
      <c r="F224" s="26"/>
      <c r="G224" s="26"/>
    </row>
    <row r="225" spans="2:7" ht="90">
      <c r="B225" s="78"/>
      <c r="C225" s="23"/>
      <c r="D225" s="122" t="s">
        <v>179</v>
      </c>
      <c r="E225" s="119" t="s">
        <v>404</v>
      </c>
      <c r="F225" s="117">
        <v>5000</v>
      </c>
      <c r="G225" s="32"/>
    </row>
    <row r="226" spans="2:11" ht="30">
      <c r="B226" s="78"/>
      <c r="C226" s="23"/>
      <c r="D226" s="108" t="s">
        <v>111</v>
      </c>
      <c r="E226" s="31" t="s">
        <v>359</v>
      </c>
      <c r="F226" s="32"/>
      <c r="G226" s="32">
        <v>7000</v>
      </c>
      <c r="K226" s="42"/>
    </row>
    <row r="227" spans="2:7" ht="18.75" customHeight="1">
      <c r="B227" s="78"/>
      <c r="C227" s="23"/>
      <c r="D227" s="108" t="s">
        <v>95</v>
      </c>
      <c r="E227" s="31" t="s">
        <v>13</v>
      </c>
      <c r="F227" s="32"/>
      <c r="G227" s="32">
        <f>432200+20000</f>
        <v>452200</v>
      </c>
    </row>
    <row r="228" spans="2:7" ht="18" customHeight="1">
      <c r="B228" s="78"/>
      <c r="C228" s="23"/>
      <c r="D228" s="108" t="s">
        <v>96</v>
      </c>
      <c r="E228" s="31" t="s">
        <v>15</v>
      </c>
      <c r="F228" s="32"/>
      <c r="G228" s="32">
        <v>190000</v>
      </c>
    </row>
    <row r="229" spans="2:7" ht="15.75" customHeight="1">
      <c r="B229" s="78"/>
      <c r="C229" s="23"/>
      <c r="D229" s="108" t="s">
        <v>97</v>
      </c>
      <c r="E229" s="31" t="s">
        <v>17</v>
      </c>
      <c r="F229" s="32"/>
      <c r="G229" s="32">
        <f>140000+8000</f>
        <v>148000</v>
      </c>
    </row>
    <row r="230" spans="2:7" ht="15">
      <c r="B230" s="93"/>
      <c r="C230" s="69"/>
      <c r="D230" s="127" t="s">
        <v>29</v>
      </c>
      <c r="E230" s="156" t="s">
        <v>25</v>
      </c>
      <c r="F230" s="44"/>
      <c r="G230" s="44">
        <v>6000</v>
      </c>
    </row>
    <row r="231" spans="2:7" ht="15">
      <c r="B231" s="78"/>
      <c r="C231" s="23"/>
      <c r="D231" s="128" t="s">
        <v>98</v>
      </c>
      <c r="E231" s="28" t="s">
        <v>3</v>
      </c>
      <c r="F231" s="29"/>
      <c r="G231" s="29">
        <f>625000+40000+2000</f>
        <v>667000</v>
      </c>
    </row>
    <row r="232" spans="2:9" ht="33.75" customHeight="1">
      <c r="B232" s="78"/>
      <c r="C232" s="23"/>
      <c r="D232" s="108" t="s">
        <v>61</v>
      </c>
      <c r="E232" s="31" t="s">
        <v>550</v>
      </c>
      <c r="F232" s="32"/>
      <c r="G232" s="32">
        <v>71000</v>
      </c>
      <c r="I232" s="42"/>
    </row>
    <row r="233" spans="2:7" ht="21.75" customHeight="1">
      <c r="B233" s="78"/>
      <c r="C233" s="23"/>
      <c r="D233" s="108" t="s">
        <v>99</v>
      </c>
      <c r="E233" s="31" t="s">
        <v>167</v>
      </c>
      <c r="F233" s="32"/>
      <c r="G233" s="32">
        <v>25000</v>
      </c>
    </row>
    <row r="234" spans="2:7" ht="22.5" customHeight="1">
      <c r="B234" s="78"/>
      <c r="C234" s="23"/>
      <c r="D234" s="108" t="s">
        <v>53</v>
      </c>
      <c r="E234" s="31" t="s">
        <v>28</v>
      </c>
      <c r="F234" s="32"/>
      <c r="G234" s="32">
        <v>3923</v>
      </c>
    </row>
    <row r="235" spans="2:7" ht="19.5" customHeight="1" hidden="1">
      <c r="B235" s="78"/>
      <c r="C235" s="23"/>
      <c r="D235" s="108" t="s">
        <v>100</v>
      </c>
      <c r="E235" s="31" t="s">
        <v>21</v>
      </c>
      <c r="F235" s="32"/>
      <c r="G235" s="32"/>
    </row>
    <row r="236" spans="2:7" ht="31.5" customHeight="1">
      <c r="B236" s="78"/>
      <c r="C236" s="23"/>
      <c r="D236" s="108" t="s">
        <v>435</v>
      </c>
      <c r="E236" s="31" t="s">
        <v>436</v>
      </c>
      <c r="F236" s="32"/>
      <c r="G236" s="32">
        <v>16000</v>
      </c>
    </row>
    <row r="237" spans="2:7" ht="30">
      <c r="B237" s="78"/>
      <c r="C237" s="23"/>
      <c r="D237" s="108" t="s">
        <v>63</v>
      </c>
      <c r="E237" s="31" t="s">
        <v>367</v>
      </c>
      <c r="F237" s="32"/>
      <c r="G237" s="32">
        <f>30000+10000</f>
        <v>40000</v>
      </c>
    </row>
    <row r="238" spans="2:7" ht="30">
      <c r="B238" s="78"/>
      <c r="C238" s="23"/>
      <c r="D238" s="108" t="s">
        <v>72</v>
      </c>
      <c r="E238" s="31" t="s">
        <v>73</v>
      </c>
      <c r="F238" s="32"/>
      <c r="G238" s="32">
        <v>124350</v>
      </c>
    </row>
    <row r="239" spans="2:7" ht="32.25" customHeight="1">
      <c r="B239" s="78"/>
      <c r="C239" s="23"/>
      <c r="D239" s="108" t="s">
        <v>162</v>
      </c>
      <c r="E239" s="31" t="s">
        <v>163</v>
      </c>
      <c r="F239" s="32"/>
      <c r="G239" s="32">
        <v>30000</v>
      </c>
    </row>
    <row r="240" spans="2:9" ht="18" customHeight="1">
      <c r="B240" s="78"/>
      <c r="C240" s="23"/>
      <c r="D240" s="287" t="s">
        <v>282</v>
      </c>
      <c r="E240" s="288"/>
      <c r="F240" s="32"/>
      <c r="G240" s="32"/>
      <c r="I240" s="42"/>
    </row>
    <row r="241" spans="2:9" ht="16.5" customHeight="1">
      <c r="B241" s="94"/>
      <c r="C241" s="95"/>
      <c r="D241" s="295" t="s">
        <v>368</v>
      </c>
      <c r="E241" s="296"/>
      <c r="F241" s="98">
        <f>F225</f>
        <v>5000</v>
      </c>
      <c r="G241" s="98">
        <f>SUM(G226:G239)</f>
        <v>1780473</v>
      </c>
      <c r="I241" s="42"/>
    </row>
    <row r="242" spans="2:7" ht="6.75" customHeight="1">
      <c r="B242" s="78"/>
      <c r="C242" s="23"/>
      <c r="D242" s="163"/>
      <c r="E242" s="164"/>
      <c r="F242" s="165"/>
      <c r="G242" s="165"/>
    </row>
    <row r="243" spans="2:7" ht="17.25" customHeight="1">
      <c r="B243" s="78"/>
      <c r="C243" s="23"/>
      <c r="D243" s="128" t="s">
        <v>51</v>
      </c>
      <c r="E243" s="28" t="s">
        <v>52</v>
      </c>
      <c r="F243" s="29"/>
      <c r="G243" s="29">
        <v>1000</v>
      </c>
    </row>
    <row r="244" spans="2:7" ht="18" customHeight="1">
      <c r="B244" s="78"/>
      <c r="C244" s="23"/>
      <c r="D244" s="108" t="s">
        <v>98</v>
      </c>
      <c r="E244" s="31" t="s">
        <v>3</v>
      </c>
      <c r="F244" s="32"/>
      <c r="G244" s="32">
        <v>1637932</v>
      </c>
    </row>
    <row r="245" spans="2:7" ht="18" customHeight="1" hidden="1">
      <c r="B245" s="78"/>
      <c r="C245" s="23"/>
      <c r="D245" s="108" t="s">
        <v>440</v>
      </c>
      <c r="E245" s="31" t="s">
        <v>4</v>
      </c>
      <c r="F245" s="32"/>
      <c r="G245" s="32"/>
    </row>
    <row r="246" spans="2:7" ht="32.25" customHeight="1">
      <c r="B246" s="78"/>
      <c r="C246" s="23"/>
      <c r="D246" s="108" t="s">
        <v>116</v>
      </c>
      <c r="E246" s="31" t="s">
        <v>313</v>
      </c>
      <c r="F246" s="32"/>
      <c r="G246" s="32">
        <v>3000</v>
      </c>
    </row>
    <row r="247" spans="2:7" ht="32.25" customHeight="1">
      <c r="B247" s="78"/>
      <c r="C247" s="23"/>
      <c r="D247" s="108" t="s">
        <v>157</v>
      </c>
      <c r="E247" s="31" t="s">
        <v>161</v>
      </c>
      <c r="F247" s="32"/>
      <c r="G247" s="32">
        <v>1300</v>
      </c>
    </row>
    <row r="248" spans="2:7" ht="11.25" customHeight="1">
      <c r="B248" s="78"/>
      <c r="C248" s="23"/>
      <c r="D248" s="108"/>
      <c r="E248" s="31"/>
      <c r="F248" s="32"/>
      <c r="G248" s="32"/>
    </row>
    <row r="249" spans="2:9" ht="24" customHeight="1">
      <c r="B249" s="78"/>
      <c r="C249" s="23"/>
      <c r="D249" s="306" t="s">
        <v>282</v>
      </c>
      <c r="E249" s="307"/>
      <c r="F249" s="36"/>
      <c r="G249" s="36"/>
      <c r="I249" s="42"/>
    </row>
    <row r="250" spans="2:9" ht="21" customHeight="1">
      <c r="B250" s="94"/>
      <c r="C250" s="95"/>
      <c r="D250" s="304" t="s">
        <v>332</v>
      </c>
      <c r="E250" s="305"/>
      <c r="F250" s="238"/>
      <c r="G250" s="239">
        <f>SUM(G243:G247)</f>
        <v>1643232</v>
      </c>
      <c r="I250" s="42"/>
    </row>
    <row r="251" spans="2:7" ht="30">
      <c r="B251" s="78"/>
      <c r="C251" s="23"/>
      <c r="D251" s="128" t="s">
        <v>72</v>
      </c>
      <c r="E251" s="28" t="s">
        <v>73</v>
      </c>
      <c r="F251" s="29"/>
      <c r="G251" s="29">
        <v>668000</v>
      </c>
    </row>
    <row r="252" spans="2:9" ht="10.5" customHeight="1">
      <c r="B252" s="78"/>
      <c r="C252" s="23"/>
      <c r="D252" s="108"/>
      <c r="E252" s="31"/>
      <c r="F252" s="32"/>
      <c r="G252" s="32"/>
      <c r="I252" s="42"/>
    </row>
    <row r="253" spans="2:9" ht="21.75" customHeight="1">
      <c r="B253" s="78"/>
      <c r="C253" s="23"/>
      <c r="D253" s="287" t="s">
        <v>282</v>
      </c>
      <c r="E253" s="288"/>
      <c r="F253" s="32"/>
      <c r="G253" s="32"/>
      <c r="I253" s="42"/>
    </row>
    <row r="254" spans="2:9" ht="19.5" customHeight="1">
      <c r="B254" s="78"/>
      <c r="C254" s="23"/>
      <c r="D254" s="285" t="s">
        <v>311</v>
      </c>
      <c r="E254" s="286"/>
      <c r="F254" s="32"/>
      <c r="G254" s="109">
        <f>G251</f>
        <v>668000</v>
      </c>
      <c r="I254" s="42"/>
    </row>
    <row r="255" spans="2:7" ht="15">
      <c r="B255" s="78"/>
      <c r="C255" s="20" t="s">
        <v>203</v>
      </c>
      <c r="D255" s="267" t="s">
        <v>239</v>
      </c>
      <c r="E255" s="268"/>
      <c r="F255" s="22">
        <f>F257</f>
        <v>47000</v>
      </c>
      <c r="G255" s="22">
        <f>SUM(G258:G265)</f>
        <v>47000</v>
      </c>
    </row>
    <row r="256" spans="2:7" ht="15">
      <c r="B256" s="78"/>
      <c r="C256" s="23"/>
      <c r="D256" s="126"/>
      <c r="E256" s="25"/>
      <c r="F256" s="26"/>
      <c r="G256" s="26"/>
    </row>
    <row r="257" spans="2:7" ht="75">
      <c r="B257" s="78"/>
      <c r="C257" s="23"/>
      <c r="D257" s="124" t="s">
        <v>47</v>
      </c>
      <c r="E257" s="116" t="s">
        <v>58</v>
      </c>
      <c r="F257" s="117">
        <v>47000</v>
      </c>
      <c r="G257" s="32"/>
    </row>
    <row r="258" spans="2:7" ht="15">
      <c r="B258" s="78"/>
      <c r="C258" s="23"/>
      <c r="D258" s="124" t="s">
        <v>285</v>
      </c>
      <c r="E258" s="130" t="s">
        <v>315</v>
      </c>
      <c r="F258" s="117"/>
      <c r="G258" s="32">
        <v>15120</v>
      </c>
    </row>
    <row r="259" spans="2:7" ht="15">
      <c r="B259" s="78"/>
      <c r="C259" s="23"/>
      <c r="D259" s="124" t="s">
        <v>41</v>
      </c>
      <c r="E259" s="130" t="s">
        <v>9</v>
      </c>
      <c r="F259" s="117"/>
      <c r="G259" s="32">
        <v>3300</v>
      </c>
    </row>
    <row r="260" spans="2:7" ht="15">
      <c r="B260" s="78"/>
      <c r="C260" s="23"/>
      <c r="D260" s="124" t="s">
        <v>42</v>
      </c>
      <c r="E260" s="130" t="s">
        <v>11</v>
      </c>
      <c r="F260" s="117"/>
      <c r="G260" s="32">
        <v>400</v>
      </c>
    </row>
    <row r="261" spans="2:7" ht="15">
      <c r="B261" s="78"/>
      <c r="C261" s="23"/>
      <c r="D261" s="108" t="s">
        <v>51</v>
      </c>
      <c r="E261" s="31" t="s">
        <v>52</v>
      </c>
      <c r="F261" s="32"/>
      <c r="G261" s="32">
        <v>19000</v>
      </c>
    </row>
    <row r="262" spans="2:9" ht="18.75" customHeight="1">
      <c r="B262" s="78"/>
      <c r="C262" s="23"/>
      <c r="D262" s="108" t="s">
        <v>95</v>
      </c>
      <c r="E262" s="31" t="s">
        <v>13</v>
      </c>
      <c r="F262" s="32"/>
      <c r="G262" s="32">
        <v>8080</v>
      </c>
      <c r="I262" s="42"/>
    </row>
    <row r="263" spans="2:9" ht="18.75" customHeight="1">
      <c r="B263" s="78"/>
      <c r="C263" s="23"/>
      <c r="D263" s="108" t="s">
        <v>98</v>
      </c>
      <c r="E263" s="31" t="s">
        <v>3</v>
      </c>
      <c r="F263" s="32"/>
      <c r="G263" s="32">
        <v>800</v>
      </c>
      <c r="I263" s="42"/>
    </row>
    <row r="264" spans="2:9" ht="45">
      <c r="B264" s="78"/>
      <c r="C264" s="23"/>
      <c r="D264" s="108" t="s">
        <v>62</v>
      </c>
      <c r="E264" s="31" t="s">
        <v>379</v>
      </c>
      <c r="F264" s="32"/>
      <c r="G264" s="32">
        <v>200</v>
      </c>
      <c r="I264" s="42"/>
    </row>
    <row r="265" spans="2:9" ht="18.75" customHeight="1">
      <c r="B265" s="78"/>
      <c r="C265" s="23"/>
      <c r="D265" s="108" t="s">
        <v>99</v>
      </c>
      <c r="E265" s="31" t="s">
        <v>104</v>
      </c>
      <c r="F265" s="32"/>
      <c r="G265" s="32">
        <v>100</v>
      </c>
      <c r="I265" s="42"/>
    </row>
    <row r="266" spans="2:7" ht="8.25" customHeight="1">
      <c r="B266" s="78"/>
      <c r="C266" s="23"/>
      <c r="D266" s="108"/>
      <c r="E266" s="31"/>
      <c r="F266" s="32"/>
      <c r="G266" s="32"/>
    </row>
    <row r="267" spans="2:9" ht="24" customHeight="1">
      <c r="B267" s="78"/>
      <c r="C267" s="23"/>
      <c r="D267" s="287" t="s">
        <v>282</v>
      </c>
      <c r="E267" s="288"/>
      <c r="F267" s="32"/>
      <c r="G267" s="32"/>
      <c r="I267" s="42"/>
    </row>
    <row r="268" spans="2:9" ht="36" customHeight="1">
      <c r="B268" s="93"/>
      <c r="C268" s="69"/>
      <c r="D268" s="290" t="s">
        <v>317</v>
      </c>
      <c r="E268" s="291"/>
      <c r="F268" s="44"/>
      <c r="G268" s="44"/>
      <c r="I268" s="42"/>
    </row>
    <row r="269" spans="2:7" ht="16.5" customHeight="1">
      <c r="B269" s="78"/>
      <c r="C269" s="202" t="s">
        <v>204</v>
      </c>
      <c r="D269" s="282" t="s">
        <v>240</v>
      </c>
      <c r="E269" s="283"/>
      <c r="F269" s="203">
        <f>F271+F272</f>
        <v>123426</v>
      </c>
      <c r="G269" s="203">
        <f>G273+G274+G275+G276+G277</f>
        <v>142614</v>
      </c>
    </row>
    <row r="270" spans="2:7" ht="10.5" customHeight="1">
      <c r="B270" s="78"/>
      <c r="C270" s="23"/>
      <c r="D270" s="152"/>
      <c r="E270" s="100"/>
      <c r="F270" s="101"/>
      <c r="G270" s="101"/>
    </row>
    <row r="271" spans="2:7" ht="87.75" customHeight="1">
      <c r="B271" s="78"/>
      <c r="C271" s="23"/>
      <c r="D271" s="122" t="s">
        <v>385</v>
      </c>
      <c r="E271" s="193" t="s">
        <v>381</v>
      </c>
      <c r="F271" s="117">
        <v>110434</v>
      </c>
      <c r="G271" s="32"/>
    </row>
    <row r="272" spans="2:7" ht="90">
      <c r="B272" s="78"/>
      <c r="C272" s="23"/>
      <c r="D272" s="122" t="s">
        <v>74</v>
      </c>
      <c r="E272" s="193" t="s">
        <v>381</v>
      </c>
      <c r="F272" s="117">
        <v>12992</v>
      </c>
      <c r="G272" s="32"/>
    </row>
    <row r="273" spans="2:7" ht="15">
      <c r="B273" s="78"/>
      <c r="C273" s="23"/>
      <c r="D273" s="108" t="s">
        <v>51</v>
      </c>
      <c r="E273" s="31" t="s">
        <v>52</v>
      </c>
      <c r="F273" s="32"/>
      <c r="G273" s="32">
        <v>1500</v>
      </c>
    </row>
    <row r="274" spans="2:7" ht="15">
      <c r="B274" s="78"/>
      <c r="C274" s="23"/>
      <c r="D274" s="108" t="s">
        <v>95</v>
      </c>
      <c r="E274" s="31" t="s">
        <v>13</v>
      </c>
      <c r="F274" s="32"/>
      <c r="G274" s="32">
        <v>8500</v>
      </c>
    </row>
    <row r="275" spans="2:9" ht="15.75" customHeight="1">
      <c r="B275" s="78"/>
      <c r="C275" s="23"/>
      <c r="D275" s="108" t="s">
        <v>98</v>
      </c>
      <c r="E275" s="31" t="s">
        <v>3</v>
      </c>
      <c r="F275" s="32"/>
      <c r="G275" s="32">
        <f>27000+22800-22800</f>
        <v>27000</v>
      </c>
      <c r="I275" s="42"/>
    </row>
    <row r="276" spans="2:9" ht="15.75" customHeight="1">
      <c r="B276" s="78"/>
      <c r="C276" s="23"/>
      <c r="D276" s="108" t="s">
        <v>384</v>
      </c>
      <c r="E276" s="31" t="s">
        <v>3</v>
      </c>
      <c r="F276" s="32"/>
      <c r="G276" s="32">
        <v>94496</v>
      </c>
      <c r="I276" s="42"/>
    </row>
    <row r="277" spans="2:9" ht="15.75" customHeight="1">
      <c r="B277" s="78"/>
      <c r="C277" s="23"/>
      <c r="D277" s="108" t="s">
        <v>82</v>
      </c>
      <c r="E277" s="31" t="s">
        <v>3</v>
      </c>
      <c r="F277" s="32"/>
      <c r="G277" s="32">
        <v>11118</v>
      </c>
      <c r="I277" s="42"/>
    </row>
    <row r="278" spans="2:9" ht="17.25" customHeight="1">
      <c r="B278" s="78"/>
      <c r="C278" s="23"/>
      <c r="D278" s="287" t="s">
        <v>282</v>
      </c>
      <c r="E278" s="288"/>
      <c r="F278" s="32"/>
      <c r="G278" s="32"/>
      <c r="I278" s="42"/>
    </row>
    <row r="279" spans="2:9" ht="32.25" customHeight="1">
      <c r="B279" s="78"/>
      <c r="C279" s="23"/>
      <c r="D279" s="285" t="s">
        <v>310</v>
      </c>
      <c r="E279" s="286"/>
      <c r="F279" s="32"/>
      <c r="G279" s="32"/>
      <c r="I279" s="42"/>
    </row>
    <row r="280" spans="2:7" ht="9" customHeight="1">
      <c r="B280" s="78"/>
      <c r="C280" s="23"/>
      <c r="D280" s="127"/>
      <c r="E280" s="156"/>
      <c r="F280" s="44"/>
      <c r="G280" s="44"/>
    </row>
    <row r="281" spans="2:7" ht="15">
      <c r="B281" s="78"/>
      <c r="C281" s="20" t="s">
        <v>205</v>
      </c>
      <c r="D281" s="267" t="s">
        <v>84</v>
      </c>
      <c r="E281" s="268"/>
      <c r="F281" s="22"/>
      <c r="G281" s="22">
        <f>G283+G284</f>
        <v>10018</v>
      </c>
    </row>
    <row r="282" spans="2:7" ht="9.75" customHeight="1">
      <c r="B282" s="78"/>
      <c r="C282" s="23"/>
      <c r="D282" s="152"/>
      <c r="E282" s="100"/>
      <c r="F282" s="101"/>
      <c r="G282" s="101"/>
    </row>
    <row r="283" spans="2:7" ht="45">
      <c r="B283" s="78"/>
      <c r="C283" s="23"/>
      <c r="D283" s="108" t="s">
        <v>88</v>
      </c>
      <c r="E283" s="31" t="s">
        <v>107</v>
      </c>
      <c r="F283" s="32"/>
      <c r="G283" s="32">
        <f>3000+5000</f>
        <v>8000</v>
      </c>
    </row>
    <row r="284" spans="2:7" ht="60">
      <c r="B284" s="78"/>
      <c r="C284" s="23"/>
      <c r="D284" s="108" t="s">
        <v>537</v>
      </c>
      <c r="E284" s="31" t="s">
        <v>538</v>
      </c>
      <c r="F284" s="32"/>
      <c r="G284" s="32">
        <v>2018</v>
      </c>
    </row>
    <row r="285" spans="2:7" ht="10.5" customHeight="1">
      <c r="B285" s="78"/>
      <c r="C285" s="23"/>
      <c r="D285" s="108"/>
      <c r="E285" s="31"/>
      <c r="F285" s="32"/>
      <c r="G285" s="32"/>
    </row>
    <row r="286" spans="2:9" ht="24" customHeight="1">
      <c r="B286" s="78"/>
      <c r="C286" s="23"/>
      <c r="D286" s="287" t="s">
        <v>282</v>
      </c>
      <c r="E286" s="288"/>
      <c r="F286" s="32"/>
      <c r="G286" s="32"/>
      <c r="I286" s="42"/>
    </row>
    <row r="287" spans="2:9" ht="22.5" customHeight="1">
      <c r="B287" s="78"/>
      <c r="C287" s="23"/>
      <c r="D287" s="285" t="s">
        <v>358</v>
      </c>
      <c r="E287" s="286"/>
      <c r="F287" s="32"/>
      <c r="G287" s="32"/>
      <c r="I287" s="42"/>
    </row>
    <row r="288" spans="2:7" ht="9.75" customHeight="1">
      <c r="B288" s="78"/>
      <c r="C288" s="23"/>
      <c r="D288" s="127"/>
      <c r="E288" s="156"/>
      <c r="F288" s="44"/>
      <c r="G288" s="44"/>
    </row>
    <row r="289" spans="2:7" s="87" customFormat="1" ht="21" customHeight="1">
      <c r="B289" s="79">
        <v>752</v>
      </c>
      <c r="C289" s="254" t="s">
        <v>476</v>
      </c>
      <c r="D289" s="255"/>
      <c r="E289" s="256"/>
      <c r="F289" s="86">
        <f>F290</f>
        <v>500</v>
      </c>
      <c r="G289" s="86">
        <f>G290</f>
        <v>500</v>
      </c>
    </row>
    <row r="290" spans="2:7" ht="20.25" customHeight="1">
      <c r="B290" s="78"/>
      <c r="C290" s="20" t="s">
        <v>477</v>
      </c>
      <c r="D290" s="267" t="s">
        <v>478</v>
      </c>
      <c r="E290" s="268"/>
      <c r="F290" s="22">
        <f>F292</f>
        <v>500</v>
      </c>
      <c r="G290" s="22">
        <f>G293</f>
        <v>500</v>
      </c>
    </row>
    <row r="291" spans="2:7" ht="12" customHeight="1">
      <c r="B291" s="78"/>
      <c r="C291" s="23"/>
      <c r="D291" s="126"/>
      <c r="E291" s="25"/>
      <c r="F291" s="26"/>
      <c r="G291" s="26"/>
    </row>
    <row r="292" spans="2:7" ht="75">
      <c r="B292" s="78"/>
      <c r="C292" s="23"/>
      <c r="D292" s="124" t="s">
        <v>47</v>
      </c>
      <c r="E292" s="116" t="s">
        <v>58</v>
      </c>
      <c r="F292" s="32">
        <v>500</v>
      </c>
      <c r="G292" s="32"/>
    </row>
    <row r="293" spans="2:7" ht="21" customHeight="1">
      <c r="B293" s="78"/>
      <c r="C293" s="23"/>
      <c r="D293" s="108" t="s">
        <v>2</v>
      </c>
      <c r="E293" s="31" t="s">
        <v>479</v>
      </c>
      <c r="F293" s="32"/>
      <c r="G293" s="32">
        <v>500</v>
      </c>
    </row>
    <row r="294" spans="2:9" ht="20.25" customHeight="1">
      <c r="B294" s="78"/>
      <c r="C294" s="23"/>
      <c r="D294" s="287" t="s">
        <v>282</v>
      </c>
      <c r="E294" s="288"/>
      <c r="F294" s="32"/>
      <c r="G294" s="32"/>
      <c r="I294" s="42"/>
    </row>
    <row r="295" spans="2:9" ht="32.25" customHeight="1">
      <c r="B295" s="78"/>
      <c r="C295" s="23"/>
      <c r="D295" s="285" t="s">
        <v>317</v>
      </c>
      <c r="E295" s="286"/>
      <c r="F295" s="32"/>
      <c r="G295" s="32"/>
      <c r="I295" s="42"/>
    </row>
    <row r="296" spans="2:7" ht="9.75" customHeight="1">
      <c r="B296" s="78"/>
      <c r="C296" s="23"/>
      <c r="D296" s="127"/>
      <c r="E296" s="156"/>
      <c r="F296" s="44"/>
      <c r="G296" s="44"/>
    </row>
    <row r="297" spans="2:7" s="87" customFormat="1" ht="19.5" customHeight="1">
      <c r="B297" s="79">
        <v>754</v>
      </c>
      <c r="C297" s="254" t="s">
        <v>124</v>
      </c>
      <c r="D297" s="255"/>
      <c r="E297" s="256"/>
      <c r="F297" s="86">
        <f>F298+F318+F338+F344+F310</f>
        <v>7838520</v>
      </c>
      <c r="G297" s="86">
        <f>G298+G318+G338+G344+G304+G310</f>
        <v>79900</v>
      </c>
    </row>
    <row r="298" spans="2:7" ht="20.25" customHeight="1">
      <c r="B298" s="78"/>
      <c r="C298" s="20" t="s">
        <v>206</v>
      </c>
      <c r="D298" s="267" t="s">
        <v>241</v>
      </c>
      <c r="E298" s="268"/>
      <c r="F298" s="22"/>
      <c r="G298" s="22">
        <f>G300</f>
        <v>3000</v>
      </c>
    </row>
    <row r="299" spans="2:7" ht="12" customHeight="1">
      <c r="B299" s="78"/>
      <c r="C299" s="23"/>
      <c r="D299" s="126"/>
      <c r="E299" s="25"/>
      <c r="F299" s="26"/>
      <c r="G299" s="26"/>
    </row>
    <row r="300" spans="2:7" ht="30">
      <c r="B300" s="78"/>
      <c r="C300" s="23"/>
      <c r="D300" s="108" t="s">
        <v>319</v>
      </c>
      <c r="E300" s="31" t="s">
        <v>320</v>
      </c>
      <c r="F300" s="32"/>
      <c r="G300" s="32">
        <v>3000</v>
      </c>
    </row>
    <row r="301" spans="2:7" ht="9" customHeight="1">
      <c r="B301" s="78"/>
      <c r="C301" s="23"/>
      <c r="D301" s="108"/>
      <c r="E301" s="31"/>
      <c r="F301" s="32"/>
      <c r="G301" s="32"/>
    </row>
    <row r="302" spans="2:9" ht="20.25" customHeight="1">
      <c r="B302" s="78"/>
      <c r="C302" s="23"/>
      <c r="D302" s="287" t="s">
        <v>282</v>
      </c>
      <c r="E302" s="288"/>
      <c r="F302" s="32"/>
      <c r="G302" s="32"/>
      <c r="I302" s="42"/>
    </row>
    <row r="303" spans="2:9" ht="32.25" customHeight="1">
      <c r="B303" s="93"/>
      <c r="C303" s="69"/>
      <c r="D303" s="290" t="s">
        <v>317</v>
      </c>
      <c r="E303" s="291"/>
      <c r="F303" s="44"/>
      <c r="G303" s="44"/>
      <c r="I303" s="42"/>
    </row>
    <row r="304" spans="2:7" ht="20.25" customHeight="1" hidden="1">
      <c r="B304" s="78"/>
      <c r="C304" s="202" t="s">
        <v>462</v>
      </c>
      <c r="D304" s="282" t="s">
        <v>463</v>
      </c>
      <c r="E304" s="283"/>
      <c r="F304" s="203"/>
      <c r="G304" s="203">
        <f>G306</f>
        <v>0</v>
      </c>
    </row>
    <row r="305" spans="2:7" ht="7.5" customHeight="1" hidden="1">
      <c r="B305" s="78"/>
      <c r="C305" s="23"/>
      <c r="D305" s="126"/>
      <c r="E305" s="25"/>
      <c r="F305" s="26"/>
      <c r="G305" s="26"/>
    </row>
    <row r="306" spans="2:7" ht="30" hidden="1">
      <c r="B306" s="78"/>
      <c r="C306" s="23"/>
      <c r="D306" s="108" t="s">
        <v>464</v>
      </c>
      <c r="E306" s="31" t="s">
        <v>465</v>
      </c>
      <c r="F306" s="32"/>
      <c r="G306" s="32"/>
    </row>
    <row r="307" spans="2:7" ht="6" customHeight="1" hidden="1">
      <c r="B307" s="78"/>
      <c r="C307" s="23"/>
      <c r="D307" s="108"/>
      <c r="E307" s="31"/>
      <c r="F307" s="32"/>
      <c r="G307" s="32"/>
    </row>
    <row r="308" spans="2:9" ht="18.75" customHeight="1" hidden="1">
      <c r="B308" s="78"/>
      <c r="C308" s="23"/>
      <c r="D308" s="287" t="s">
        <v>282</v>
      </c>
      <c r="E308" s="288"/>
      <c r="F308" s="32"/>
      <c r="G308" s="32"/>
      <c r="I308" s="42"/>
    </row>
    <row r="309" spans="2:9" ht="28.5" customHeight="1" hidden="1">
      <c r="B309" s="78"/>
      <c r="C309" s="69"/>
      <c r="D309" s="290" t="s">
        <v>317</v>
      </c>
      <c r="E309" s="291"/>
      <c r="F309" s="44"/>
      <c r="G309" s="44"/>
      <c r="I309" s="42"/>
    </row>
    <row r="310" spans="2:9" ht="24" customHeight="1">
      <c r="B310" s="78"/>
      <c r="C310" s="20" t="s">
        <v>38</v>
      </c>
      <c r="D310" s="282" t="s">
        <v>373</v>
      </c>
      <c r="E310" s="283"/>
      <c r="F310" s="207">
        <f>F313+F312</f>
        <v>7829120</v>
      </c>
      <c r="G310" s="207">
        <f>G314</f>
        <v>50000</v>
      </c>
      <c r="I310" s="42"/>
    </row>
    <row r="311" spans="2:7" ht="12" customHeight="1">
      <c r="B311" s="78"/>
      <c r="C311" s="23"/>
      <c r="D311" s="152"/>
      <c r="E311" s="100"/>
      <c r="F311" s="101"/>
      <c r="G311" s="101"/>
    </row>
    <row r="312" spans="2:7" ht="74.25" customHeight="1">
      <c r="B312" s="78"/>
      <c r="C312" s="23"/>
      <c r="D312" s="128" t="s">
        <v>91</v>
      </c>
      <c r="E312" s="116" t="s">
        <v>58</v>
      </c>
      <c r="F312" s="29">
        <v>7829000</v>
      </c>
      <c r="G312" s="29"/>
    </row>
    <row r="313" spans="2:7" ht="64.5" customHeight="1">
      <c r="B313" s="78"/>
      <c r="C313" s="3"/>
      <c r="D313" s="161" t="s">
        <v>59</v>
      </c>
      <c r="E313" s="11" t="s">
        <v>60</v>
      </c>
      <c r="F313" s="12">
        <v>120</v>
      </c>
      <c r="G313" s="12"/>
    </row>
    <row r="314" spans="2:7" ht="48.75" customHeight="1">
      <c r="B314" s="78"/>
      <c r="C314" s="3"/>
      <c r="D314" s="161" t="s">
        <v>573</v>
      </c>
      <c r="E314" s="11" t="s">
        <v>574</v>
      </c>
      <c r="F314" s="12"/>
      <c r="G314" s="12">
        <v>50000</v>
      </c>
    </row>
    <row r="315" spans="2:7" ht="9.75" customHeight="1">
      <c r="B315" s="78"/>
      <c r="C315" s="3"/>
      <c r="D315" s="161"/>
      <c r="E315" s="11"/>
      <c r="F315" s="12"/>
      <c r="G315" s="12"/>
    </row>
    <row r="316" spans="2:9" ht="24" customHeight="1">
      <c r="B316" s="78"/>
      <c r="C316" s="23"/>
      <c r="D316" s="287" t="s">
        <v>282</v>
      </c>
      <c r="E316" s="288"/>
      <c r="F316" s="32"/>
      <c r="G316" s="32"/>
      <c r="I316" s="42"/>
    </row>
    <row r="317" spans="2:9" ht="18" customHeight="1">
      <c r="B317" s="78"/>
      <c r="C317" s="23"/>
      <c r="D317" s="290" t="s">
        <v>309</v>
      </c>
      <c r="E317" s="291"/>
      <c r="F317" s="44"/>
      <c r="G317" s="44"/>
      <c r="I317" s="42"/>
    </row>
    <row r="318" spans="2:7" ht="15">
      <c r="B318" s="78"/>
      <c r="C318" s="20" t="s">
        <v>207</v>
      </c>
      <c r="D318" s="267" t="s">
        <v>242</v>
      </c>
      <c r="E318" s="268"/>
      <c r="F318" s="22">
        <f>F320</f>
        <v>9400</v>
      </c>
      <c r="G318" s="22">
        <f>G321</f>
        <v>9400</v>
      </c>
    </row>
    <row r="319" spans="2:7" ht="15">
      <c r="B319" s="78"/>
      <c r="C319" s="23"/>
      <c r="D319" s="126"/>
      <c r="E319" s="25"/>
      <c r="F319" s="26"/>
      <c r="G319" s="26"/>
    </row>
    <row r="320" spans="2:7" ht="75" customHeight="1">
      <c r="B320" s="78"/>
      <c r="C320" s="23"/>
      <c r="D320" s="124" t="s">
        <v>47</v>
      </c>
      <c r="E320" s="116" t="s">
        <v>58</v>
      </c>
      <c r="F320" s="117">
        <v>9400</v>
      </c>
      <c r="G320" s="32"/>
    </row>
    <row r="321" spans="2:7" ht="60">
      <c r="B321" s="78"/>
      <c r="C321" s="23"/>
      <c r="D321" s="108" t="s">
        <v>138</v>
      </c>
      <c r="E321" s="31" t="s">
        <v>297</v>
      </c>
      <c r="F321" s="32"/>
      <c r="G321" s="32">
        <f>SUM(G323:G334)</f>
        <v>9400</v>
      </c>
    </row>
    <row r="322" spans="2:9" ht="18" customHeight="1">
      <c r="B322" s="78"/>
      <c r="C322" s="23"/>
      <c r="D322" s="108"/>
      <c r="E322" s="31" t="s">
        <v>119</v>
      </c>
      <c r="F322" s="32"/>
      <c r="G322" s="32"/>
      <c r="I322" s="42"/>
    </row>
    <row r="323" spans="2:7" ht="22.5" customHeight="1">
      <c r="B323" s="78"/>
      <c r="C323" s="23"/>
      <c r="D323" s="108"/>
      <c r="E323" s="89" t="s">
        <v>321</v>
      </c>
      <c r="F323" s="32"/>
      <c r="G323" s="90">
        <v>900</v>
      </c>
    </row>
    <row r="324" spans="2:7" ht="21.75" customHeight="1">
      <c r="B324" s="78"/>
      <c r="C324" s="23"/>
      <c r="D324" s="108"/>
      <c r="E324" s="89" t="s">
        <v>322</v>
      </c>
      <c r="F324" s="32"/>
      <c r="G324" s="90">
        <v>700</v>
      </c>
    </row>
    <row r="325" spans="2:7" ht="22.5" customHeight="1">
      <c r="B325" s="78"/>
      <c r="C325" s="23"/>
      <c r="D325" s="108"/>
      <c r="E325" s="89" t="s">
        <v>323</v>
      </c>
      <c r="F325" s="32"/>
      <c r="G325" s="90">
        <v>900</v>
      </c>
    </row>
    <row r="326" spans="2:7" ht="21.75" customHeight="1">
      <c r="B326" s="78"/>
      <c r="C326" s="23"/>
      <c r="D326" s="108"/>
      <c r="E326" s="89" t="s">
        <v>324</v>
      </c>
      <c r="F326" s="32"/>
      <c r="G326" s="90">
        <v>850</v>
      </c>
    </row>
    <row r="327" spans="2:7" ht="22.5" customHeight="1">
      <c r="B327" s="78"/>
      <c r="C327" s="23"/>
      <c r="D327" s="108"/>
      <c r="E327" s="89" t="s">
        <v>325</v>
      </c>
      <c r="F327" s="32"/>
      <c r="G327" s="90">
        <v>850</v>
      </c>
    </row>
    <row r="328" spans="2:7" ht="22.5" customHeight="1">
      <c r="B328" s="78"/>
      <c r="C328" s="23"/>
      <c r="D328" s="108"/>
      <c r="E328" s="89" t="s">
        <v>303</v>
      </c>
      <c r="F328" s="32"/>
      <c r="G328" s="90">
        <v>750</v>
      </c>
    </row>
    <row r="329" spans="2:7" ht="21.75" customHeight="1">
      <c r="B329" s="78"/>
      <c r="C329" s="23"/>
      <c r="D329" s="108"/>
      <c r="E329" s="89" t="s">
        <v>304</v>
      </c>
      <c r="F329" s="32"/>
      <c r="G329" s="90">
        <v>700</v>
      </c>
    </row>
    <row r="330" spans="2:7" ht="22.5" customHeight="1">
      <c r="B330" s="78"/>
      <c r="C330" s="23"/>
      <c r="D330" s="108"/>
      <c r="E330" s="89" t="s">
        <v>306</v>
      </c>
      <c r="F330" s="32"/>
      <c r="G330" s="90">
        <v>800</v>
      </c>
    </row>
    <row r="331" spans="2:7" ht="21.75" customHeight="1">
      <c r="B331" s="78"/>
      <c r="C331" s="23"/>
      <c r="D331" s="108"/>
      <c r="E331" s="89" t="s">
        <v>326</v>
      </c>
      <c r="F331" s="32"/>
      <c r="G331" s="90">
        <v>700</v>
      </c>
    </row>
    <row r="332" spans="2:7" ht="22.5" customHeight="1">
      <c r="B332" s="78"/>
      <c r="C332" s="23"/>
      <c r="D332" s="108"/>
      <c r="E332" s="89" t="s">
        <v>327</v>
      </c>
      <c r="F332" s="32"/>
      <c r="G332" s="90">
        <v>750</v>
      </c>
    </row>
    <row r="333" spans="2:7" ht="21.75" customHeight="1">
      <c r="B333" s="78"/>
      <c r="C333" s="23"/>
      <c r="D333" s="108"/>
      <c r="E333" s="89" t="s">
        <v>328</v>
      </c>
      <c r="F333" s="32"/>
      <c r="G333" s="90">
        <v>800</v>
      </c>
    </row>
    <row r="334" spans="2:7" ht="21.75" customHeight="1">
      <c r="B334" s="78"/>
      <c r="C334" s="23"/>
      <c r="D334" s="108"/>
      <c r="E334" s="181" t="s">
        <v>441</v>
      </c>
      <c r="F334" s="32"/>
      <c r="G334" s="90">
        <v>700</v>
      </c>
    </row>
    <row r="335" spans="2:7" ht="6.75" customHeight="1">
      <c r="B335" s="78"/>
      <c r="C335" s="23"/>
      <c r="D335" s="108"/>
      <c r="E335" s="31"/>
      <c r="F335" s="32"/>
      <c r="G335" s="32" t="s">
        <v>459</v>
      </c>
    </row>
    <row r="336" spans="2:9" ht="24" customHeight="1">
      <c r="B336" s="78"/>
      <c r="C336" s="23"/>
      <c r="D336" s="287" t="s">
        <v>282</v>
      </c>
      <c r="E336" s="288"/>
      <c r="F336" s="32"/>
      <c r="G336" s="32"/>
      <c r="I336" s="42"/>
    </row>
    <row r="337" spans="2:9" ht="36" customHeight="1">
      <c r="B337" s="78"/>
      <c r="C337" s="23"/>
      <c r="D337" s="285" t="s">
        <v>317</v>
      </c>
      <c r="E337" s="286"/>
      <c r="F337" s="32"/>
      <c r="G337" s="32"/>
      <c r="I337" s="42"/>
    </row>
    <row r="338" spans="2:7" ht="15">
      <c r="B338" s="78"/>
      <c r="C338" s="20" t="s">
        <v>208</v>
      </c>
      <c r="D338" s="267" t="s">
        <v>243</v>
      </c>
      <c r="E338" s="268"/>
      <c r="F338" s="22"/>
      <c r="G338" s="22">
        <f>G340</f>
        <v>3000</v>
      </c>
    </row>
    <row r="339" spans="2:7" ht="6.75" customHeight="1">
      <c r="B339" s="78"/>
      <c r="C339" s="23"/>
      <c r="D339" s="126"/>
      <c r="E339" s="25"/>
      <c r="F339" s="26"/>
      <c r="G339" s="26"/>
    </row>
    <row r="340" spans="2:7" ht="15">
      <c r="B340" s="78"/>
      <c r="C340" s="23"/>
      <c r="D340" s="108" t="s">
        <v>95</v>
      </c>
      <c r="E340" s="31" t="s">
        <v>13</v>
      </c>
      <c r="F340" s="32"/>
      <c r="G340" s="32">
        <v>3000</v>
      </c>
    </row>
    <row r="341" spans="2:9" ht="11.25" customHeight="1">
      <c r="B341" s="78"/>
      <c r="C341" s="23"/>
      <c r="D341" s="108"/>
      <c r="E341" s="31"/>
      <c r="F341" s="32"/>
      <c r="G341" s="32"/>
      <c r="I341" s="42"/>
    </row>
    <row r="342" spans="2:9" ht="24" customHeight="1">
      <c r="B342" s="78"/>
      <c r="C342" s="23"/>
      <c r="D342" s="287" t="s">
        <v>282</v>
      </c>
      <c r="E342" s="288"/>
      <c r="F342" s="32"/>
      <c r="G342" s="32"/>
      <c r="I342" s="42"/>
    </row>
    <row r="343" spans="2:9" ht="31.5" customHeight="1">
      <c r="B343" s="93"/>
      <c r="C343" s="69"/>
      <c r="D343" s="290" t="s">
        <v>495</v>
      </c>
      <c r="E343" s="291"/>
      <c r="F343" s="44"/>
      <c r="G343" s="44"/>
      <c r="I343" s="42"/>
    </row>
    <row r="344" spans="2:7" ht="15">
      <c r="B344" s="78"/>
      <c r="C344" s="202" t="s">
        <v>209</v>
      </c>
      <c r="D344" s="282" t="s">
        <v>84</v>
      </c>
      <c r="E344" s="283"/>
      <c r="F344" s="203"/>
      <c r="G344" s="203">
        <f>G348+G346+G347</f>
        <v>14500</v>
      </c>
    </row>
    <row r="345" spans="2:7" ht="15">
      <c r="B345" s="78"/>
      <c r="C345" s="23"/>
      <c r="D345" s="126"/>
      <c r="E345" s="25"/>
      <c r="F345" s="26"/>
      <c r="G345" s="26"/>
    </row>
    <row r="346" spans="2:7" ht="15">
      <c r="B346" s="78"/>
      <c r="C346" s="23"/>
      <c r="D346" s="108" t="s">
        <v>41</v>
      </c>
      <c r="E346" s="31" t="s">
        <v>9</v>
      </c>
      <c r="F346" s="32"/>
      <c r="G346" s="32">
        <v>500</v>
      </c>
    </row>
    <row r="347" spans="2:7" ht="15">
      <c r="B347" s="78"/>
      <c r="C347" s="23"/>
      <c r="D347" s="108" t="s">
        <v>51</v>
      </c>
      <c r="E347" s="31" t="s">
        <v>52</v>
      </c>
      <c r="F347" s="32"/>
      <c r="G347" s="32">
        <v>4000</v>
      </c>
    </row>
    <row r="348" spans="2:7" ht="30">
      <c r="B348" s="78"/>
      <c r="C348" s="23"/>
      <c r="D348" s="108" t="s">
        <v>157</v>
      </c>
      <c r="E348" s="31" t="s">
        <v>161</v>
      </c>
      <c r="F348" s="32"/>
      <c r="G348" s="32">
        <v>10000</v>
      </c>
    </row>
    <row r="349" spans="2:7" ht="15">
      <c r="B349" s="78"/>
      <c r="C349" s="23"/>
      <c r="D349" s="108"/>
      <c r="E349" s="31"/>
      <c r="F349" s="32"/>
      <c r="G349" s="32"/>
    </row>
    <row r="350" spans="2:9" ht="24" customHeight="1">
      <c r="B350" s="78"/>
      <c r="C350" s="23"/>
      <c r="D350" s="287" t="s">
        <v>282</v>
      </c>
      <c r="E350" s="288"/>
      <c r="F350" s="32"/>
      <c r="G350" s="32"/>
      <c r="I350" s="42"/>
    </row>
    <row r="351" spans="2:9" ht="36" customHeight="1">
      <c r="B351" s="78"/>
      <c r="C351" s="23"/>
      <c r="D351" s="285" t="s">
        <v>317</v>
      </c>
      <c r="E351" s="286"/>
      <c r="F351" s="32"/>
      <c r="G351" s="32"/>
      <c r="I351" s="42"/>
    </row>
    <row r="352" spans="2:7" ht="10.5" customHeight="1">
      <c r="B352" s="78"/>
      <c r="C352" s="23"/>
      <c r="D352" s="127"/>
      <c r="E352" s="156"/>
      <c r="F352" s="44"/>
      <c r="G352" s="44"/>
    </row>
    <row r="353" spans="2:7" s="87" customFormat="1" ht="59.25" customHeight="1">
      <c r="B353" s="79">
        <v>756</v>
      </c>
      <c r="C353" s="314" t="s">
        <v>266</v>
      </c>
      <c r="D353" s="315"/>
      <c r="E353" s="316"/>
      <c r="F353" s="86">
        <f>F354+F362</f>
        <v>40545722</v>
      </c>
      <c r="G353" s="86">
        <f>G354+G362</f>
        <v>0</v>
      </c>
    </row>
    <row r="354" spans="2:7" ht="41.25" customHeight="1">
      <c r="B354" s="78"/>
      <c r="C354" s="20" t="s">
        <v>264</v>
      </c>
      <c r="D354" s="267" t="s">
        <v>267</v>
      </c>
      <c r="E354" s="268"/>
      <c r="F354" s="22">
        <f>F356+F357+F358</f>
        <v>3981000</v>
      </c>
      <c r="G354" s="22"/>
    </row>
    <row r="355" spans="2:7" ht="15">
      <c r="B355" s="78"/>
      <c r="C355" s="23"/>
      <c r="D355" s="126"/>
      <c r="E355" s="25"/>
      <c r="F355" s="26"/>
      <c r="G355" s="26"/>
    </row>
    <row r="356" spans="2:7" ht="15">
      <c r="B356" s="78"/>
      <c r="C356" s="23"/>
      <c r="D356" s="122" t="s">
        <v>329</v>
      </c>
      <c r="E356" s="119" t="s">
        <v>448</v>
      </c>
      <c r="F356" s="117">
        <v>3891000</v>
      </c>
      <c r="G356" s="32"/>
    </row>
    <row r="357" spans="2:7" ht="15">
      <c r="B357" s="78"/>
      <c r="C357" s="23"/>
      <c r="D357" s="122" t="s">
        <v>330</v>
      </c>
      <c r="E357" s="119" t="s">
        <v>449</v>
      </c>
      <c r="F357" s="117">
        <v>12000</v>
      </c>
      <c r="G357" s="32"/>
    </row>
    <row r="358" spans="2:9" ht="20.25" customHeight="1">
      <c r="B358" s="78"/>
      <c r="C358" s="23"/>
      <c r="D358" s="122" t="s">
        <v>331</v>
      </c>
      <c r="E358" s="119" t="s">
        <v>383</v>
      </c>
      <c r="F358" s="117">
        <v>78000</v>
      </c>
      <c r="G358" s="32"/>
      <c r="I358" s="42"/>
    </row>
    <row r="359" spans="2:7" ht="13.5" customHeight="1">
      <c r="B359" s="78"/>
      <c r="C359" s="23"/>
      <c r="D359" s="108"/>
      <c r="E359" s="31"/>
      <c r="F359" s="32"/>
      <c r="G359" s="32"/>
    </row>
    <row r="360" spans="2:9" ht="24" customHeight="1">
      <c r="B360" s="78"/>
      <c r="C360" s="23"/>
      <c r="D360" s="287" t="s">
        <v>282</v>
      </c>
      <c r="E360" s="288"/>
      <c r="F360" s="32"/>
      <c r="G360" s="32"/>
      <c r="I360" s="42"/>
    </row>
    <row r="361" spans="2:9" ht="17.25" customHeight="1">
      <c r="B361" s="78"/>
      <c r="C361" s="23"/>
      <c r="D361" s="285" t="s">
        <v>332</v>
      </c>
      <c r="E361" s="286"/>
      <c r="F361" s="32"/>
      <c r="G361" s="32"/>
      <c r="I361" s="42"/>
    </row>
    <row r="362" spans="2:7" ht="42" customHeight="1">
      <c r="B362" s="78"/>
      <c r="C362" s="20" t="s">
        <v>265</v>
      </c>
      <c r="D362" s="267" t="s">
        <v>268</v>
      </c>
      <c r="E362" s="268"/>
      <c r="F362" s="22">
        <f>F364+F365</f>
        <v>36564722</v>
      </c>
      <c r="G362" s="22"/>
    </row>
    <row r="363" spans="2:7" ht="15">
      <c r="B363" s="78"/>
      <c r="C363" s="23"/>
      <c r="D363" s="126"/>
      <c r="E363" s="25"/>
      <c r="F363" s="26"/>
      <c r="G363" s="26"/>
    </row>
    <row r="364" spans="2:7" ht="15">
      <c r="B364" s="78"/>
      <c r="C364" s="23"/>
      <c r="D364" s="122" t="s">
        <v>333</v>
      </c>
      <c r="E364" s="119" t="s">
        <v>335</v>
      </c>
      <c r="F364" s="117">
        <v>35330211</v>
      </c>
      <c r="G364" s="32"/>
    </row>
    <row r="365" spans="2:7" ht="15">
      <c r="B365" s="78"/>
      <c r="C365" s="23"/>
      <c r="D365" s="122" t="s">
        <v>334</v>
      </c>
      <c r="E365" s="119" t="s">
        <v>473</v>
      </c>
      <c r="F365" s="117">
        <f>1050000+24437+160074</f>
        <v>1234511</v>
      </c>
      <c r="G365" s="32"/>
    </row>
    <row r="366" spans="2:9" ht="15" customHeight="1">
      <c r="B366" s="78"/>
      <c r="C366" s="23"/>
      <c r="D366" s="108"/>
      <c r="E366" s="31"/>
      <c r="F366" s="32"/>
      <c r="G366" s="32"/>
      <c r="I366" s="42"/>
    </row>
    <row r="367" spans="2:9" ht="21.75" customHeight="1">
      <c r="B367" s="78"/>
      <c r="C367" s="23"/>
      <c r="D367" s="287" t="s">
        <v>282</v>
      </c>
      <c r="E367" s="288"/>
      <c r="F367" s="32"/>
      <c r="G367" s="32"/>
      <c r="I367" s="42"/>
    </row>
    <row r="368" spans="2:9" ht="15" customHeight="1">
      <c r="B368" s="78"/>
      <c r="C368" s="23"/>
      <c r="D368" s="285" t="s">
        <v>309</v>
      </c>
      <c r="E368" s="286"/>
      <c r="F368" s="32"/>
      <c r="G368" s="32"/>
      <c r="I368" s="42"/>
    </row>
    <row r="369" spans="2:7" ht="11.25" customHeight="1">
      <c r="B369" s="78"/>
      <c r="C369" s="23"/>
      <c r="D369" s="127"/>
      <c r="E369" s="156"/>
      <c r="F369" s="44"/>
      <c r="G369" s="44"/>
    </row>
    <row r="370" spans="2:7" s="87" customFormat="1" ht="31.5" customHeight="1">
      <c r="B370" s="79">
        <v>757</v>
      </c>
      <c r="C370" s="254" t="s">
        <v>244</v>
      </c>
      <c r="D370" s="255"/>
      <c r="E370" s="256"/>
      <c r="F370" s="86">
        <f>F371+F378</f>
        <v>0</v>
      </c>
      <c r="G370" s="86">
        <f>G371+G378</f>
        <v>1890866</v>
      </c>
    </row>
    <row r="371" spans="2:7" ht="38.25" customHeight="1">
      <c r="B371" s="78"/>
      <c r="C371" s="20" t="s">
        <v>210</v>
      </c>
      <c r="D371" s="267" t="s">
        <v>245</v>
      </c>
      <c r="E371" s="268"/>
      <c r="F371" s="22"/>
      <c r="G371" s="22">
        <f>G373</f>
        <v>878410</v>
      </c>
    </row>
    <row r="372" spans="2:7" ht="15">
      <c r="B372" s="78"/>
      <c r="C372" s="23"/>
      <c r="D372" s="126"/>
      <c r="E372" s="25"/>
      <c r="F372" s="26"/>
      <c r="G372" s="26"/>
    </row>
    <row r="373" spans="2:7" ht="69.75" customHeight="1">
      <c r="B373" s="78"/>
      <c r="C373" s="23"/>
      <c r="D373" s="108" t="s">
        <v>480</v>
      </c>
      <c r="E373" s="31" t="s">
        <v>520</v>
      </c>
      <c r="F373" s="32"/>
      <c r="G373" s="32">
        <v>878410</v>
      </c>
    </row>
    <row r="374" spans="2:7" ht="10.5" customHeight="1">
      <c r="B374" s="78"/>
      <c r="C374" s="23"/>
      <c r="D374" s="108"/>
      <c r="E374" s="31"/>
      <c r="F374" s="32"/>
      <c r="G374" s="32"/>
    </row>
    <row r="375" spans="2:9" ht="21.75" customHeight="1">
      <c r="B375" s="78"/>
      <c r="C375" s="23"/>
      <c r="D375" s="287" t="s">
        <v>282</v>
      </c>
      <c r="E375" s="288"/>
      <c r="F375" s="32"/>
      <c r="G375" s="32"/>
      <c r="I375" s="42"/>
    </row>
    <row r="376" spans="2:9" ht="16.5" customHeight="1">
      <c r="B376" s="78"/>
      <c r="C376" s="23"/>
      <c r="D376" s="285" t="s">
        <v>309</v>
      </c>
      <c r="E376" s="286"/>
      <c r="F376" s="32"/>
      <c r="G376" s="32"/>
      <c r="I376" s="42"/>
    </row>
    <row r="377" spans="2:7" ht="9.75" customHeight="1">
      <c r="B377" s="78"/>
      <c r="C377" s="23"/>
      <c r="D377" s="127"/>
      <c r="E377" s="156"/>
      <c r="F377" s="44"/>
      <c r="G377" s="44"/>
    </row>
    <row r="378" spans="2:7" ht="46.5" customHeight="1">
      <c r="B378" s="78"/>
      <c r="C378" s="20" t="s">
        <v>211</v>
      </c>
      <c r="D378" s="267" t="s">
        <v>246</v>
      </c>
      <c r="E378" s="268"/>
      <c r="F378" s="22"/>
      <c r="G378" s="22">
        <f>G380</f>
        <v>1012456</v>
      </c>
    </row>
    <row r="379" spans="2:7" ht="15">
      <c r="B379" s="78"/>
      <c r="C379" s="23"/>
      <c r="D379" s="126"/>
      <c r="E379" s="25"/>
      <c r="F379" s="26"/>
      <c r="G379" s="26"/>
    </row>
    <row r="380" spans="2:7" ht="15">
      <c r="B380" s="78"/>
      <c r="C380" s="23"/>
      <c r="D380" s="108" t="s">
        <v>344</v>
      </c>
      <c r="E380" s="31" t="s">
        <v>345</v>
      </c>
      <c r="F380" s="32"/>
      <c r="G380" s="32">
        <v>1012456</v>
      </c>
    </row>
    <row r="381" spans="2:7" ht="15">
      <c r="B381" s="78"/>
      <c r="C381" s="23"/>
      <c r="D381" s="108"/>
      <c r="E381" s="31"/>
      <c r="F381" s="32"/>
      <c r="G381" s="32"/>
    </row>
    <row r="382" spans="2:9" ht="21.75" customHeight="1">
      <c r="B382" s="78"/>
      <c r="C382" s="23"/>
      <c r="D382" s="287" t="s">
        <v>282</v>
      </c>
      <c r="E382" s="288"/>
      <c r="F382" s="32"/>
      <c r="G382" s="32"/>
      <c r="I382" s="42"/>
    </row>
    <row r="383" spans="2:9" ht="18.75" customHeight="1">
      <c r="B383" s="78"/>
      <c r="C383" s="23"/>
      <c r="D383" s="285" t="s">
        <v>309</v>
      </c>
      <c r="E383" s="286"/>
      <c r="F383" s="32"/>
      <c r="G383" s="32"/>
      <c r="I383" s="42"/>
    </row>
    <row r="384" spans="2:7" s="87" customFormat="1" ht="16.5" customHeight="1">
      <c r="B384" s="79">
        <v>758</v>
      </c>
      <c r="C384" s="254" t="s">
        <v>247</v>
      </c>
      <c r="D384" s="255"/>
      <c r="E384" s="256"/>
      <c r="F384" s="86">
        <f>F385+F392+F399+F406+F422</f>
        <v>59876740</v>
      </c>
      <c r="G384" s="86">
        <f>G385+G392+G399+G406+G422</f>
        <v>2191675</v>
      </c>
    </row>
    <row r="385" spans="2:7" ht="39" customHeight="1">
      <c r="B385" s="78"/>
      <c r="C385" s="20" t="s">
        <v>269</v>
      </c>
      <c r="D385" s="267" t="s">
        <v>272</v>
      </c>
      <c r="E385" s="268"/>
      <c r="F385" s="22">
        <f>F387</f>
        <v>56314745</v>
      </c>
      <c r="G385" s="22"/>
    </row>
    <row r="386" spans="2:7" ht="9.75" customHeight="1">
      <c r="B386" s="78"/>
      <c r="C386" s="23"/>
      <c r="D386" s="126"/>
      <c r="E386" s="25"/>
      <c r="F386" s="26"/>
      <c r="G386" s="26"/>
    </row>
    <row r="387" spans="2:7" ht="15">
      <c r="B387" s="78"/>
      <c r="C387" s="23"/>
      <c r="D387" s="122" t="s">
        <v>336</v>
      </c>
      <c r="E387" s="119" t="s">
        <v>337</v>
      </c>
      <c r="F387" s="117">
        <v>56314745</v>
      </c>
      <c r="G387" s="32"/>
    </row>
    <row r="388" spans="2:9" ht="9.75" customHeight="1">
      <c r="B388" s="78"/>
      <c r="C388" s="23"/>
      <c r="D388" s="108"/>
      <c r="E388" s="31"/>
      <c r="F388" s="32"/>
      <c r="G388" s="32"/>
      <c r="I388" s="42"/>
    </row>
    <row r="389" spans="2:9" ht="21.75" customHeight="1">
      <c r="B389" s="78"/>
      <c r="C389" s="23"/>
      <c r="D389" s="287" t="s">
        <v>282</v>
      </c>
      <c r="E389" s="288"/>
      <c r="F389" s="32"/>
      <c r="G389" s="32"/>
      <c r="I389" s="42"/>
    </row>
    <row r="390" spans="2:9" ht="17.25" customHeight="1">
      <c r="B390" s="78"/>
      <c r="C390" s="23"/>
      <c r="D390" s="285" t="s">
        <v>309</v>
      </c>
      <c r="E390" s="286"/>
      <c r="F390" s="32"/>
      <c r="G390" s="32"/>
      <c r="I390" s="42"/>
    </row>
    <row r="391" spans="2:7" ht="11.25" customHeight="1">
      <c r="B391" s="78"/>
      <c r="C391" s="23"/>
      <c r="D391" s="127"/>
      <c r="E391" s="156"/>
      <c r="F391" s="44"/>
      <c r="G391" s="44"/>
    </row>
    <row r="392" spans="2:7" ht="37.5" customHeight="1">
      <c r="B392" s="78"/>
      <c r="C392" s="20" t="s">
        <v>270</v>
      </c>
      <c r="D392" s="267" t="s">
        <v>273</v>
      </c>
      <c r="E392" s="268"/>
      <c r="F392" s="22">
        <f>F394</f>
        <v>1311392</v>
      </c>
      <c r="G392" s="22"/>
    </row>
    <row r="393" spans="2:7" ht="15">
      <c r="B393" s="78"/>
      <c r="C393" s="23"/>
      <c r="D393" s="152"/>
      <c r="E393" s="100"/>
      <c r="F393" s="101"/>
      <c r="G393" s="101"/>
    </row>
    <row r="394" spans="2:7" ht="15">
      <c r="B394" s="78"/>
      <c r="C394" s="23"/>
      <c r="D394" s="122" t="s">
        <v>336</v>
      </c>
      <c r="E394" s="119" t="s">
        <v>337</v>
      </c>
      <c r="F394" s="117">
        <v>1311392</v>
      </c>
      <c r="G394" s="32"/>
    </row>
    <row r="395" spans="2:7" ht="11.25" customHeight="1">
      <c r="B395" s="78"/>
      <c r="C395" s="23"/>
      <c r="D395" s="108"/>
      <c r="E395" s="31"/>
      <c r="F395" s="32"/>
      <c r="G395" s="32"/>
    </row>
    <row r="396" spans="2:9" ht="21.75" customHeight="1">
      <c r="B396" s="78"/>
      <c r="C396" s="23"/>
      <c r="D396" s="287" t="s">
        <v>282</v>
      </c>
      <c r="E396" s="288"/>
      <c r="F396" s="32"/>
      <c r="G396" s="32"/>
      <c r="I396" s="42"/>
    </row>
    <row r="397" spans="2:9" ht="15.75" customHeight="1">
      <c r="B397" s="78"/>
      <c r="C397" s="23"/>
      <c r="D397" s="285" t="s">
        <v>309</v>
      </c>
      <c r="E397" s="286"/>
      <c r="F397" s="32"/>
      <c r="G397" s="32"/>
      <c r="I397" s="42"/>
    </row>
    <row r="398" spans="2:7" ht="9.75" customHeight="1">
      <c r="B398" s="78"/>
      <c r="C398" s="23"/>
      <c r="D398" s="127"/>
      <c r="E398" s="156"/>
      <c r="F398" s="44"/>
      <c r="G398" s="44"/>
    </row>
    <row r="399" spans="2:7" ht="15">
      <c r="B399" s="78"/>
      <c r="C399" s="20" t="s">
        <v>271</v>
      </c>
      <c r="D399" s="267" t="s">
        <v>274</v>
      </c>
      <c r="E399" s="268"/>
      <c r="F399" s="22">
        <f>F401</f>
        <v>100000</v>
      </c>
      <c r="G399" s="22"/>
    </row>
    <row r="400" spans="2:7" ht="7.5" customHeight="1">
      <c r="B400" s="78"/>
      <c r="C400" s="23"/>
      <c r="D400" s="126"/>
      <c r="E400" s="25"/>
      <c r="F400" s="26"/>
      <c r="G400" s="26"/>
    </row>
    <row r="401" spans="2:7" ht="15">
      <c r="B401" s="78"/>
      <c r="C401" s="23"/>
      <c r="D401" s="122" t="s">
        <v>92</v>
      </c>
      <c r="E401" s="119" t="s">
        <v>4</v>
      </c>
      <c r="F401" s="117">
        <v>100000</v>
      </c>
      <c r="G401" s="32"/>
    </row>
    <row r="402" spans="2:7" ht="9" customHeight="1">
      <c r="B402" s="78"/>
      <c r="C402" s="23"/>
      <c r="D402" s="108"/>
      <c r="E402" s="31"/>
      <c r="F402" s="32"/>
      <c r="G402" s="32"/>
    </row>
    <row r="403" spans="2:9" ht="21.75" customHeight="1">
      <c r="B403" s="78"/>
      <c r="C403" s="23"/>
      <c r="D403" s="287" t="s">
        <v>282</v>
      </c>
      <c r="E403" s="288"/>
      <c r="F403" s="32"/>
      <c r="G403" s="32"/>
      <c r="I403" s="42"/>
    </row>
    <row r="404" spans="2:9" ht="17.25" customHeight="1">
      <c r="B404" s="78"/>
      <c r="C404" s="23"/>
      <c r="D404" s="285" t="s">
        <v>309</v>
      </c>
      <c r="E404" s="286"/>
      <c r="F404" s="32"/>
      <c r="G404" s="32"/>
      <c r="I404" s="42"/>
    </row>
    <row r="405" spans="2:7" ht="9" customHeight="1">
      <c r="B405" s="78"/>
      <c r="C405" s="23"/>
      <c r="D405" s="127"/>
      <c r="E405" s="156"/>
      <c r="F405" s="44"/>
      <c r="G405" s="44"/>
    </row>
    <row r="406" spans="2:7" ht="15">
      <c r="B406" s="78"/>
      <c r="C406" s="20" t="s">
        <v>212</v>
      </c>
      <c r="D406" s="267" t="s">
        <v>248</v>
      </c>
      <c r="E406" s="268"/>
      <c r="F406" s="22"/>
      <c r="G406" s="22">
        <f>G408+G415</f>
        <v>2191675</v>
      </c>
    </row>
    <row r="407" spans="2:7" ht="9.75" customHeight="1">
      <c r="B407" s="78"/>
      <c r="C407" s="23"/>
      <c r="D407" s="126"/>
      <c r="E407" s="25"/>
      <c r="F407" s="26"/>
      <c r="G407" s="26"/>
    </row>
    <row r="408" spans="2:7" ht="15">
      <c r="B408" s="78"/>
      <c r="C408" s="23"/>
      <c r="D408" s="108" t="s">
        <v>338</v>
      </c>
      <c r="E408" s="31" t="s">
        <v>339</v>
      </c>
      <c r="F408" s="32"/>
      <c r="G408" s="32">
        <f>G410+G411+G413+G412</f>
        <v>1691675</v>
      </c>
    </row>
    <row r="409" spans="2:7" ht="15">
      <c r="B409" s="78"/>
      <c r="C409" s="23"/>
      <c r="D409" s="108"/>
      <c r="E409" s="31" t="s">
        <v>119</v>
      </c>
      <c r="F409" s="32"/>
      <c r="G409" s="32"/>
    </row>
    <row r="410" spans="2:9" ht="16.5" customHeight="1">
      <c r="B410" s="78"/>
      <c r="C410" s="23"/>
      <c r="D410" s="108"/>
      <c r="E410" s="31" t="s">
        <v>340</v>
      </c>
      <c r="F410" s="32"/>
      <c r="G410" s="32">
        <v>500000</v>
      </c>
      <c r="I410" s="42"/>
    </row>
    <row r="411" spans="2:9" ht="30" customHeight="1">
      <c r="B411" s="78"/>
      <c r="C411" s="23"/>
      <c r="D411" s="108"/>
      <c r="E411" s="31" t="s">
        <v>341</v>
      </c>
      <c r="F411" s="32"/>
      <c r="G411" s="32">
        <v>901675</v>
      </c>
      <c r="I411" s="42"/>
    </row>
    <row r="412" spans="2:9" ht="30" customHeight="1" hidden="1">
      <c r="B412" s="78"/>
      <c r="C412" s="23"/>
      <c r="D412" s="108"/>
      <c r="E412" s="31" t="s">
        <v>466</v>
      </c>
      <c r="F412" s="32"/>
      <c r="G412" s="32"/>
      <c r="I412" s="42"/>
    </row>
    <row r="413" spans="2:9" ht="33.75" customHeight="1">
      <c r="B413" s="78"/>
      <c r="C413" s="23"/>
      <c r="D413" s="108"/>
      <c r="E413" s="31" t="s">
        <v>521</v>
      </c>
      <c r="F413" s="32"/>
      <c r="G413" s="32">
        <f>280000+10000</f>
        <v>290000</v>
      </c>
      <c r="I413" s="42">
        <f>G408+G415</f>
        <v>2191675</v>
      </c>
    </row>
    <row r="414" spans="2:7" ht="10.5" customHeight="1">
      <c r="B414" s="78"/>
      <c r="C414" s="23"/>
      <c r="D414" s="108"/>
      <c r="E414" s="31"/>
      <c r="F414" s="32"/>
      <c r="G414" s="32"/>
    </row>
    <row r="415" spans="2:7" ht="30" customHeight="1">
      <c r="B415" s="78"/>
      <c r="C415" s="23"/>
      <c r="D415" s="108" t="s">
        <v>342</v>
      </c>
      <c r="E415" s="31" t="s">
        <v>343</v>
      </c>
      <c r="F415" s="32"/>
      <c r="G415" s="32">
        <f>G417</f>
        <v>500000</v>
      </c>
    </row>
    <row r="416" spans="2:7" ht="15.75" customHeight="1">
      <c r="B416" s="78"/>
      <c r="C416" s="23"/>
      <c r="D416" s="108"/>
      <c r="E416" s="31" t="s">
        <v>119</v>
      </c>
      <c r="F416" s="32"/>
      <c r="G416" s="32"/>
    </row>
    <row r="417" spans="2:7" ht="15.75" customHeight="1">
      <c r="B417" s="78"/>
      <c r="C417" s="23"/>
      <c r="D417" s="108"/>
      <c r="E417" s="31" t="s">
        <v>442</v>
      </c>
      <c r="F417" s="32"/>
      <c r="G417" s="32">
        <v>500000</v>
      </c>
    </row>
    <row r="418" spans="2:7" ht="7.5" customHeight="1">
      <c r="B418" s="78"/>
      <c r="C418" s="23"/>
      <c r="D418" s="108"/>
      <c r="E418" s="31"/>
      <c r="F418" s="32"/>
      <c r="G418" s="32"/>
    </row>
    <row r="419" spans="2:9" ht="21.75" customHeight="1">
      <c r="B419" s="78"/>
      <c r="C419" s="23"/>
      <c r="D419" s="287" t="s">
        <v>282</v>
      </c>
      <c r="E419" s="288"/>
      <c r="F419" s="32"/>
      <c r="G419" s="32"/>
      <c r="I419" s="42"/>
    </row>
    <row r="420" spans="2:9" ht="18.75" customHeight="1">
      <c r="B420" s="78"/>
      <c r="C420" s="23"/>
      <c r="D420" s="285" t="s">
        <v>309</v>
      </c>
      <c r="E420" s="286"/>
      <c r="F420" s="32"/>
      <c r="G420" s="32"/>
      <c r="I420" s="42"/>
    </row>
    <row r="421" spans="2:7" ht="11.25" customHeight="1">
      <c r="B421" s="78"/>
      <c r="C421" s="23"/>
      <c r="D421" s="127"/>
      <c r="E421" s="156"/>
      <c r="F421" s="44"/>
      <c r="G421" s="44"/>
    </row>
    <row r="422" spans="2:7" ht="34.5" customHeight="1">
      <c r="B422" s="78"/>
      <c r="C422" s="20" t="s">
        <v>275</v>
      </c>
      <c r="D422" s="267" t="s">
        <v>276</v>
      </c>
      <c r="E422" s="268"/>
      <c r="F422" s="22">
        <f>F424</f>
        <v>2150603</v>
      </c>
      <c r="G422" s="22"/>
    </row>
    <row r="423" spans="2:7" ht="12" customHeight="1">
      <c r="B423" s="78"/>
      <c r="C423" s="23"/>
      <c r="D423" s="126"/>
      <c r="E423" s="25"/>
      <c r="F423" s="26"/>
      <c r="G423" s="26"/>
    </row>
    <row r="424" spans="2:7" ht="15">
      <c r="B424" s="78"/>
      <c r="C424" s="23"/>
      <c r="D424" s="122" t="s">
        <v>336</v>
      </c>
      <c r="E424" s="119" t="s">
        <v>337</v>
      </c>
      <c r="F424" s="117">
        <v>2150603</v>
      </c>
      <c r="G424" s="32"/>
    </row>
    <row r="425" spans="2:7" ht="15">
      <c r="B425" s="78"/>
      <c r="C425" s="23"/>
      <c r="D425" s="108"/>
      <c r="E425" s="31"/>
      <c r="F425" s="32"/>
      <c r="G425" s="32"/>
    </row>
    <row r="426" spans="2:9" ht="21.75" customHeight="1">
      <c r="B426" s="78"/>
      <c r="C426" s="23"/>
      <c r="D426" s="287" t="s">
        <v>282</v>
      </c>
      <c r="E426" s="288"/>
      <c r="F426" s="32"/>
      <c r="G426" s="32"/>
      <c r="I426" s="42"/>
    </row>
    <row r="427" spans="2:9" ht="15" customHeight="1">
      <c r="B427" s="78"/>
      <c r="C427" s="23"/>
      <c r="D427" s="285" t="s">
        <v>309</v>
      </c>
      <c r="E427" s="286"/>
      <c r="F427" s="32"/>
      <c r="G427" s="32"/>
      <c r="I427" s="42"/>
    </row>
    <row r="428" spans="2:7" ht="9.75" customHeight="1">
      <c r="B428" s="78"/>
      <c r="C428" s="23"/>
      <c r="D428" s="127"/>
      <c r="E428" s="156"/>
      <c r="F428" s="44"/>
      <c r="G428" s="44"/>
    </row>
    <row r="429" spans="2:7" s="87" customFormat="1" ht="31.5" customHeight="1">
      <c r="B429" s="79">
        <v>801</v>
      </c>
      <c r="C429" s="254" t="s">
        <v>249</v>
      </c>
      <c r="D429" s="255"/>
      <c r="E429" s="256"/>
      <c r="F429" s="86">
        <f>F430+F449+F476+F483+F470</f>
        <v>1428716</v>
      </c>
      <c r="G429" s="86">
        <f>G430+G449+G476+G483</f>
        <v>6480282</v>
      </c>
    </row>
    <row r="430" spans="2:7" ht="15">
      <c r="B430" s="78"/>
      <c r="C430" s="20" t="s">
        <v>213</v>
      </c>
      <c r="D430" s="267" t="s">
        <v>250</v>
      </c>
      <c r="E430" s="268"/>
      <c r="F430" s="22"/>
      <c r="G430" s="22">
        <f>G432+G445+G444</f>
        <v>2060041</v>
      </c>
    </row>
    <row r="431" spans="2:7" ht="15.75" customHeight="1">
      <c r="B431" s="78"/>
      <c r="C431" s="23"/>
      <c r="D431" s="126"/>
      <c r="E431" s="25"/>
      <c r="F431" s="26"/>
      <c r="G431" s="26"/>
    </row>
    <row r="432" spans="2:7" ht="39" customHeight="1">
      <c r="B432" s="78"/>
      <c r="C432" s="23"/>
      <c r="D432" s="108" t="s">
        <v>346</v>
      </c>
      <c r="E432" s="31" t="s">
        <v>472</v>
      </c>
      <c r="F432" s="32"/>
      <c r="G432" s="32">
        <f>SUM(G434:G440)</f>
        <v>1642918</v>
      </c>
    </row>
    <row r="433" spans="2:7" ht="15.75" customHeight="1">
      <c r="B433" s="78"/>
      <c r="C433" s="23"/>
      <c r="D433" s="108"/>
      <c r="E433" s="31" t="s">
        <v>119</v>
      </c>
      <c r="F433" s="32"/>
      <c r="G433" s="32"/>
    </row>
    <row r="434" spans="2:7" ht="15.75" customHeight="1">
      <c r="B434" s="93"/>
      <c r="C434" s="69"/>
      <c r="D434" s="127"/>
      <c r="E434" s="235" t="s">
        <v>348</v>
      </c>
      <c r="F434" s="44"/>
      <c r="G434" s="236">
        <v>646866</v>
      </c>
    </row>
    <row r="435" spans="2:7" ht="15.75" customHeight="1">
      <c r="B435" s="78"/>
      <c r="C435" s="23"/>
      <c r="D435" s="128"/>
      <c r="E435" s="233" t="s">
        <v>349</v>
      </c>
      <c r="F435" s="29"/>
      <c r="G435" s="234">
        <v>156585</v>
      </c>
    </row>
    <row r="436" spans="2:7" ht="32.25" customHeight="1">
      <c r="B436" s="78"/>
      <c r="C436" s="23"/>
      <c r="D436" s="108"/>
      <c r="E436" s="89" t="s">
        <v>350</v>
      </c>
      <c r="F436" s="32"/>
      <c r="G436" s="90">
        <v>268926</v>
      </c>
    </row>
    <row r="437" spans="2:7" ht="18.75" customHeight="1">
      <c r="B437" s="78"/>
      <c r="C437" s="23"/>
      <c r="D437" s="108"/>
      <c r="E437" s="89" t="s">
        <v>351</v>
      </c>
      <c r="F437" s="32"/>
      <c r="G437" s="90">
        <v>443592</v>
      </c>
    </row>
    <row r="438" spans="2:7" ht="15.75" customHeight="1">
      <c r="B438" s="78"/>
      <c r="C438" s="23"/>
      <c r="D438" s="108"/>
      <c r="E438" s="89" t="s">
        <v>352</v>
      </c>
      <c r="F438" s="32"/>
      <c r="G438" s="90">
        <v>53990</v>
      </c>
    </row>
    <row r="439" spans="2:7" ht="15.75" customHeight="1">
      <c r="B439" s="78"/>
      <c r="C439" s="23"/>
      <c r="D439" s="108"/>
      <c r="E439" s="89" t="s">
        <v>546</v>
      </c>
      <c r="F439" s="32"/>
      <c r="G439" s="90">
        <v>43775</v>
      </c>
    </row>
    <row r="440" spans="2:7" ht="15.75" customHeight="1">
      <c r="B440" s="78"/>
      <c r="C440" s="23"/>
      <c r="D440" s="108"/>
      <c r="E440" s="89" t="s">
        <v>547</v>
      </c>
      <c r="F440" s="32"/>
      <c r="G440" s="90">
        <v>29184</v>
      </c>
    </row>
    <row r="441" spans="2:7" ht="15.75" customHeight="1">
      <c r="B441" s="78"/>
      <c r="C441" s="23"/>
      <c r="D441" s="108"/>
      <c r="E441" s="89"/>
      <c r="F441" s="32"/>
      <c r="G441" s="90"/>
    </row>
    <row r="442" spans="2:9" ht="21.75" customHeight="1">
      <c r="B442" s="78"/>
      <c r="C442" s="23"/>
      <c r="D442" s="287" t="s">
        <v>282</v>
      </c>
      <c r="E442" s="288"/>
      <c r="F442" s="32"/>
      <c r="G442" s="32"/>
      <c r="I442" s="42"/>
    </row>
    <row r="443" spans="2:9" ht="23.25" customHeight="1">
      <c r="B443" s="94"/>
      <c r="C443" s="95"/>
      <c r="D443" s="295" t="s">
        <v>353</v>
      </c>
      <c r="E443" s="296"/>
      <c r="F443" s="96"/>
      <c r="G443" s="96"/>
      <c r="I443" s="42"/>
    </row>
    <row r="444" spans="2:9" ht="23.25" customHeight="1">
      <c r="B444" s="78"/>
      <c r="C444" s="23"/>
      <c r="D444" s="183" t="s">
        <v>544</v>
      </c>
      <c r="E444" s="184" t="s">
        <v>17</v>
      </c>
      <c r="F444" s="36"/>
      <c r="G444" s="36">
        <v>47123</v>
      </c>
      <c r="I444" s="42"/>
    </row>
    <row r="445" spans="2:7" ht="30">
      <c r="B445" s="78"/>
      <c r="C445" s="23"/>
      <c r="D445" s="108" t="s">
        <v>72</v>
      </c>
      <c r="E445" s="31" t="s">
        <v>73</v>
      </c>
      <c r="F445" s="32"/>
      <c r="G445" s="32">
        <v>370000</v>
      </c>
    </row>
    <row r="446" spans="2:7" ht="15">
      <c r="B446" s="78"/>
      <c r="C446" s="23"/>
      <c r="D446" s="108"/>
      <c r="E446" s="31"/>
      <c r="F446" s="32"/>
      <c r="G446" s="32"/>
    </row>
    <row r="447" spans="2:9" ht="21.75" customHeight="1">
      <c r="B447" s="78"/>
      <c r="C447" s="23"/>
      <c r="D447" s="287" t="s">
        <v>282</v>
      </c>
      <c r="E447" s="288"/>
      <c r="F447" s="32"/>
      <c r="G447" s="32"/>
      <c r="I447" s="42"/>
    </row>
    <row r="448" spans="2:9" ht="23.25" customHeight="1">
      <c r="B448" s="78"/>
      <c r="C448" s="23"/>
      <c r="D448" s="292" t="s">
        <v>311</v>
      </c>
      <c r="E448" s="293"/>
      <c r="F448" s="36"/>
      <c r="G448" s="36"/>
      <c r="I448" s="42"/>
    </row>
    <row r="449" spans="2:7" ht="15">
      <c r="B449" s="78"/>
      <c r="C449" s="20" t="s">
        <v>214</v>
      </c>
      <c r="D449" s="267" t="s">
        <v>251</v>
      </c>
      <c r="E449" s="268"/>
      <c r="F449" s="22"/>
      <c r="G449" s="22">
        <f>G466+G451+G459+G465</f>
        <v>3395134</v>
      </c>
    </row>
    <row r="450" spans="2:7" ht="8.25" customHeight="1">
      <c r="B450" s="78"/>
      <c r="C450" s="23"/>
      <c r="D450" s="126"/>
      <c r="E450" s="25"/>
      <c r="F450" s="26"/>
      <c r="G450" s="26"/>
    </row>
    <row r="451" spans="2:7" ht="30">
      <c r="B451" s="78"/>
      <c r="C451" s="23"/>
      <c r="D451" s="108" t="s">
        <v>346</v>
      </c>
      <c r="E451" s="31" t="s">
        <v>472</v>
      </c>
      <c r="F451" s="32"/>
      <c r="G451" s="32">
        <f>SUM(G453:G458)</f>
        <v>1706826</v>
      </c>
    </row>
    <row r="452" spans="2:7" ht="15">
      <c r="B452" s="78"/>
      <c r="C452" s="23"/>
      <c r="D452" s="108"/>
      <c r="E452" s="31" t="s">
        <v>119</v>
      </c>
      <c r="F452" s="32"/>
      <c r="G452" s="32"/>
    </row>
    <row r="453" spans="2:7" ht="30">
      <c r="B453" s="78"/>
      <c r="C453" s="23"/>
      <c r="D453" s="108"/>
      <c r="E453" s="89" t="s">
        <v>350</v>
      </c>
      <c r="F453" s="32"/>
      <c r="G453" s="90">
        <v>411840</v>
      </c>
    </row>
    <row r="454" spans="2:7" ht="30">
      <c r="B454" s="78"/>
      <c r="C454" s="23"/>
      <c r="D454" s="108"/>
      <c r="E454" s="89" t="s">
        <v>354</v>
      </c>
      <c r="F454" s="32"/>
      <c r="G454" s="90">
        <v>30722</v>
      </c>
    </row>
    <row r="455" spans="2:7" ht="15">
      <c r="B455" s="78"/>
      <c r="C455" s="23"/>
      <c r="D455" s="108"/>
      <c r="E455" s="89" t="s">
        <v>548</v>
      </c>
      <c r="F455" s="32"/>
      <c r="G455" s="90">
        <v>308231</v>
      </c>
    </row>
    <row r="456" spans="2:7" ht="15">
      <c r="B456" s="78"/>
      <c r="C456" s="23"/>
      <c r="D456" s="108"/>
      <c r="E456" s="89" t="s">
        <v>498</v>
      </c>
      <c r="F456" s="32"/>
      <c r="G456" s="90">
        <v>109806</v>
      </c>
    </row>
    <row r="457" spans="2:7" ht="15">
      <c r="B457" s="78"/>
      <c r="C457" s="23"/>
      <c r="D457" s="108"/>
      <c r="E457" s="89" t="s">
        <v>352</v>
      </c>
      <c r="F457" s="32"/>
      <c r="G457" s="90">
        <v>713263</v>
      </c>
    </row>
    <row r="458" spans="2:7" ht="15">
      <c r="B458" s="78"/>
      <c r="C458" s="23"/>
      <c r="D458" s="108"/>
      <c r="E458" s="89" t="s">
        <v>547</v>
      </c>
      <c r="F458" s="32"/>
      <c r="G458" s="90">
        <v>132964</v>
      </c>
    </row>
    <row r="459" spans="2:7" ht="75">
      <c r="B459" s="78"/>
      <c r="C459" s="23"/>
      <c r="D459" s="108" t="s">
        <v>496</v>
      </c>
      <c r="E459" s="89" t="s">
        <v>497</v>
      </c>
      <c r="F459" s="32"/>
      <c r="G459" s="90">
        <f>G461</f>
        <v>1238158</v>
      </c>
    </row>
    <row r="460" spans="2:7" ht="15">
      <c r="B460" s="78"/>
      <c r="C460" s="23"/>
      <c r="D460" s="108"/>
      <c r="E460" s="89" t="s">
        <v>119</v>
      </c>
      <c r="F460" s="32"/>
      <c r="G460" s="90"/>
    </row>
    <row r="461" spans="2:7" ht="30">
      <c r="B461" s="78"/>
      <c r="C461" s="23"/>
      <c r="D461" s="108"/>
      <c r="E461" s="89" t="s">
        <v>350</v>
      </c>
      <c r="F461" s="32"/>
      <c r="G461" s="90">
        <v>1238158</v>
      </c>
    </row>
    <row r="462" spans="2:7" ht="9.75" customHeight="1">
      <c r="B462" s="78"/>
      <c r="C462" s="23"/>
      <c r="D462" s="108"/>
      <c r="E462" s="89"/>
      <c r="F462" s="32"/>
      <c r="G462" s="90"/>
    </row>
    <row r="463" spans="2:9" ht="21.75" customHeight="1">
      <c r="B463" s="78"/>
      <c r="C463" s="23"/>
      <c r="D463" s="287" t="s">
        <v>282</v>
      </c>
      <c r="E463" s="288"/>
      <c r="F463" s="32"/>
      <c r="G463" s="32"/>
      <c r="I463" s="42"/>
    </row>
    <row r="464" spans="2:9" ht="13.5" customHeight="1">
      <c r="B464" s="94"/>
      <c r="C464" s="95"/>
      <c r="D464" s="295" t="s">
        <v>353</v>
      </c>
      <c r="E464" s="296"/>
      <c r="F464" s="96"/>
      <c r="G464" s="96"/>
      <c r="I464" s="42"/>
    </row>
    <row r="465" spans="2:7" ht="21.75" customHeight="1">
      <c r="B465" s="78"/>
      <c r="C465" s="23"/>
      <c r="D465" s="128" t="s">
        <v>97</v>
      </c>
      <c r="E465" s="217" t="s">
        <v>17</v>
      </c>
      <c r="F465" s="29"/>
      <c r="G465" s="29">
        <v>94250</v>
      </c>
    </row>
    <row r="466" spans="2:7" ht="30">
      <c r="B466" s="78"/>
      <c r="C466" s="23"/>
      <c r="D466" s="108" t="s">
        <v>72</v>
      </c>
      <c r="E466" s="31" t="s">
        <v>73</v>
      </c>
      <c r="F466" s="32"/>
      <c r="G466" s="32">
        <v>355900</v>
      </c>
    </row>
    <row r="467" spans="2:9" ht="9" customHeight="1">
      <c r="B467" s="78"/>
      <c r="C467" s="23"/>
      <c r="D467" s="108"/>
      <c r="E467" s="31"/>
      <c r="F467" s="32"/>
      <c r="G467" s="32"/>
      <c r="I467" s="42"/>
    </row>
    <row r="468" spans="2:9" ht="21.75" customHeight="1">
      <c r="B468" s="78"/>
      <c r="C468" s="23"/>
      <c r="D468" s="287" t="s">
        <v>282</v>
      </c>
      <c r="E468" s="288"/>
      <c r="F468" s="32"/>
      <c r="G468" s="32"/>
      <c r="I468" s="42"/>
    </row>
    <row r="469" spans="2:9" ht="14.25" customHeight="1">
      <c r="B469" s="78"/>
      <c r="C469" s="23"/>
      <c r="D469" s="285" t="s">
        <v>311</v>
      </c>
      <c r="E469" s="286"/>
      <c r="F469" s="32"/>
      <c r="G469" s="32"/>
      <c r="I469" s="42"/>
    </row>
    <row r="470" spans="2:7" ht="36.75" customHeight="1">
      <c r="B470" s="78"/>
      <c r="C470" s="20" t="s">
        <v>539</v>
      </c>
      <c r="D470" s="267" t="s">
        <v>540</v>
      </c>
      <c r="E470" s="268"/>
      <c r="F470" s="22">
        <f>F472</f>
        <v>9370</v>
      </c>
      <c r="G470" s="22">
        <f>G472</f>
        <v>0</v>
      </c>
    </row>
    <row r="471" spans="2:7" ht="15">
      <c r="B471" s="78"/>
      <c r="C471" s="23"/>
      <c r="D471" s="152"/>
      <c r="E471" s="100"/>
      <c r="F471" s="101"/>
      <c r="G471" s="101"/>
    </row>
    <row r="472" spans="2:7" ht="60">
      <c r="B472" s="78"/>
      <c r="C472" s="23"/>
      <c r="D472" s="7" t="s">
        <v>541</v>
      </c>
      <c r="E472" s="8" t="s">
        <v>542</v>
      </c>
      <c r="F472" s="32">
        <v>9370</v>
      </c>
      <c r="G472" s="32"/>
    </row>
    <row r="473" spans="2:9" ht="7.5" customHeight="1">
      <c r="B473" s="78"/>
      <c r="C473" s="23"/>
      <c r="D473" s="108"/>
      <c r="E473" s="31"/>
      <c r="F473" s="32"/>
      <c r="G473" s="32"/>
      <c r="I473" s="42"/>
    </row>
    <row r="474" spans="2:9" ht="21.75" customHeight="1">
      <c r="B474" s="78"/>
      <c r="C474" s="23"/>
      <c r="D474" s="287" t="s">
        <v>282</v>
      </c>
      <c r="E474" s="288"/>
      <c r="F474" s="32"/>
      <c r="G474" s="32"/>
      <c r="I474" s="42"/>
    </row>
    <row r="475" spans="2:9" ht="17.25" customHeight="1">
      <c r="B475" s="93"/>
      <c r="C475" s="69"/>
      <c r="D475" s="290" t="s">
        <v>309</v>
      </c>
      <c r="E475" s="291"/>
      <c r="F475" s="44"/>
      <c r="G475" s="44"/>
      <c r="I475" s="42"/>
    </row>
    <row r="476" spans="2:7" ht="15">
      <c r="B476" s="78"/>
      <c r="C476" s="202" t="s">
        <v>215</v>
      </c>
      <c r="D476" s="282" t="s">
        <v>182</v>
      </c>
      <c r="E476" s="283"/>
      <c r="F476" s="203"/>
      <c r="G476" s="203">
        <f>G478</f>
        <v>204276</v>
      </c>
    </row>
    <row r="477" spans="2:7" ht="8.25" customHeight="1">
      <c r="B477" s="78"/>
      <c r="C477" s="23"/>
      <c r="D477" s="152"/>
      <c r="E477" s="100"/>
      <c r="F477" s="101"/>
      <c r="G477" s="101"/>
    </row>
    <row r="478" spans="2:7" ht="30">
      <c r="B478" s="78"/>
      <c r="C478" s="23"/>
      <c r="D478" s="108" t="s">
        <v>63</v>
      </c>
      <c r="E478" s="31" t="s">
        <v>367</v>
      </c>
      <c r="F478" s="32"/>
      <c r="G478" s="32">
        <v>204276</v>
      </c>
    </row>
    <row r="479" spans="2:9" ht="9.75" customHeight="1">
      <c r="B479" s="78"/>
      <c r="C479" s="23"/>
      <c r="D479" s="108"/>
      <c r="E479" s="31"/>
      <c r="F479" s="32"/>
      <c r="G479" s="32"/>
      <c r="I479" s="42"/>
    </row>
    <row r="480" spans="2:9" ht="21.75" customHeight="1">
      <c r="B480" s="78"/>
      <c r="C480" s="23"/>
      <c r="D480" s="287" t="s">
        <v>282</v>
      </c>
      <c r="E480" s="288"/>
      <c r="F480" s="32"/>
      <c r="G480" s="32"/>
      <c r="I480" s="42"/>
    </row>
    <row r="481" spans="2:9" ht="17.25" customHeight="1">
      <c r="B481" s="78"/>
      <c r="C481" s="23"/>
      <c r="D481" s="285" t="s">
        <v>353</v>
      </c>
      <c r="E481" s="286"/>
      <c r="F481" s="32"/>
      <c r="G481" s="32"/>
      <c r="I481" s="42"/>
    </row>
    <row r="482" spans="2:7" ht="14.25" customHeight="1">
      <c r="B482" s="78"/>
      <c r="C482" s="23"/>
      <c r="D482" s="127"/>
      <c r="E482" s="156"/>
      <c r="F482" s="44"/>
      <c r="G482" s="44"/>
    </row>
    <row r="483" spans="2:7" ht="15">
      <c r="B483" s="78"/>
      <c r="C483" s="20" t="s">
        <v>193</v>
      </c>
      <c r="D483" s="267" t="s">
        <v>84</v>
      </c>
      <c r="E483" s="268"/>
      <c r="F483" s="22">
        <f>F494+F495+F498+F493+F496+F497</f>
        <v>1419346</v>
      </c>
      <c r="G483" s="22">
        <f>SUM(G485:G489)+G502+G512</f>
        <v>820831</v>
      </c>
    </row>
    <row r="484" spans="2:7" ht="9.75" customHeight="1">
      <c r="B484" s="78"/>
      <c r="C484" s="23"/>
      <c r="D484" s="126"/>
      <c r="E484" s="25"/>
      <c r="F484" s="26"/>
      <c r="G484" s="26"/>
    </row>
    <row r="485" spans="2:7" ht="30">
      <c r="B485" s="78"/>
      <c r="C485" s="23"/>
      <c r="D485" s="108" t="s">
        <v>111</v>
      </c>
      <c r="E485" s="31" t="s">
        <v>359</v>
      </c>
      <c r="F485" s="32"/>
      <c r="G485" s="32">
        <v>15000</v>
      </c>
    </row>
    <row r="486" spans="2:7" ht="15">
      <c r="B486" s="78"/>
      <c r="C486" s="23"/>
      <c r="D486" s="108" t="s">
        <v>421</v>
      </c>
      <c r="E486" s="31" t="s">
        <v>357</v>
      </c>
      <c r="F486" s="32"/>
      <c r="G486" s="32">
        <v>6000</v>
      </c>
    </row>
    <row r="487" spans="2:7" ht="15">
      <c r="B487" s="78"/>
      <c r="C487" s="23"/>
      <c r="D487" s="108" t="s">
        <v>51</v>
      </c>
      <c r="E487" s="31" t="s">
        <v>52</v>
      </c>
      <c r="F487" s="32"/>
      <c r="G487" s="32">
        <v>3000</v>
      </c>
    </row>
    <row r="488" spans="2:9" ht="17.25" customHeight="1">
      <c r="B488" s="78"/>
      <c r="C488" s="23"/>
      <c r="D488" s="108" t="s">
        <v>95</v>
      </c>
      <c r="E488" s="31" t="s">
        <v>13</v>
      </c>
      <c r="F488" s="32"/>
      <c r="G488" s="32">
        <v>30000</v>
      </c>
      <c r="I488" s="42"/>
    </row>
    <row r="489" spans="2:9" ht="17.25" customHeight="1">
      <c r="B489" s="78"/>
      <c r="C489" s="23"/>
      <c r="D489" s="108" t="s">
        <v>98</v>
      </c>
      <c r="E489" s="31" t="s">
        <v>3</v>
      </c>
      <c r="F489" s="32"/>
      <c r="G489" s="32">
        <v>4200</v>
      </c>
      <c r="I489" s="42"/>
    </row>
    <row r="490" spans="2:7" ht="8.25" customHeight="1">
      <c r="B490" s="78"/>
      <c r="C490" s="23"/>
      <c r="D490" s="108"/>
      <c r="E490" s="31"/>
      <c r="F490" s="32"/>
      <c r="G490" s="32"/>
    </row>
    <row r="491" spans="2:9" ht="21.75" customHeight="1">
      <c r="B491" s="78"/>
      <c r="C491" s="23"/>
      <c r="D491" s="287" t="s">
        <v>282</v>
      </c>
      <c r="E491" s="288"/>
      <c r="F491" s="32"/>
      <c r="G491" s="32"/>
      <c r="I491" s="42"/>
    </row>
    <row r="492" spans="2:9" ht="16.5" customHeight="1">
      <c r="B492" s="78"/>
      <c r="C492" s="23"/>
      <c r="D492" s="285" t="s">
        <v>353</v>
      </c>
      <c r="E492" s="286"/>
      <c r="F492" s="32"/>
      <c r="G492" s="32"/>
      <c r="I492" s="42"/>
    </row>
    <row r="493" spans="2:9" ht="90">
      <c r="B493" s="78"/>
      <c r="C493" s="23"/>
      <c r="D493" s="204" t="s">
        <v>552</v>
      </c>
      <c r="E493" s="205" t="s">
        <v>381</v>
      </c>
      <c r="F493" s="206">
        <f>54997+53688</f>
        <v>108685</v>
      </c>
      <c r="G493" s="29"/>
      <c r="I493" s="42"/>
    </row>
    <row r="494" spans="2:9" ht="90">
      <c r="B494" s="78"/>
      <c r="C494" s="23"/>
      <c r="D494" s="204" t="s">
        <v>385</v>
      </c>
      <c r="E494" s="205" t="s">
        <v>381</v>
      </c>
      <c r="F494" s="206">
        <f>538199+173498</f>
        <v>711697</v>
      </c>
      <c r="G494" s="29"/>
      <c r="I494" s="42"/>
    </row>
    <row r="495" spans="2:9" ht="90">
      <c r="B495" s="78"/>
      <c r="C495" s="23"/>
      <c r="D495" s="204" t="s">
        <v>74</v>
      </c>
      <c r="E495" s="205" t="s">
        <v>381</v>
      </c>
      <c r="F495" s="206">
        <f>70323+24408</f>
        <v>94731</v>
      </c>
      <c r="G495" s="29"/>
      <c r="I495" s="42"/>
    </row>
    <row r="496" spans="2:9" ht="114.75" customHeight="1">
      <c r="B496" s="78"/>
      <c r="C496" s="23"/>
      <c r="D496" s="204" t="s">
        <v>554</v>
      </c>
      <c r="E496" s="205" t="s">
        <v>553</v>
      </c>
      <c r="F496" s="206">
        <v>383674</v>
      </c>
      <c r="G496" s="29"/>
      <c r="I496" s="42"/>
    </row>
    <row r="497" spans="2:9" ht="114.75" customHeight="1">
      <c r="B497" s="78"/>
      <c r="C497" s="23"/>
      <c r="D497" s="204" t="s">
        <v>555</v>
      </c>
      <c r="E497" s="205" t="s">
        <v>553</v>
      </c>
      <c r="F497" s="206">
        <v>67707</v>
      </c>
      <c r="G497" s="29"/>
      <c r="I497" s="42"/>
    </row>
    <row r="498" spans="2:9" ht="72" customHeight="1">
      <c r="B498" s="78"/>
      <c r="C498" s="23"/>
      <c r="D498" s="204" t="s">
        <v>489</v>
      </c>
      <c r="E498" s="205" t="s">
        <v>490</v>
      </c>
      <c r="F498" s="206">
        <f>107849-54997</f>
        <v>52852</v>
      </c>
      <c r="G498" s="29"/>
      <c r="I498" s="42"/>
    </row>
    <row r="499" spans="2:9" ht="9" customHeight="1">
      <c r="B499" s="78"/>
      <c r="C499" s="23"/>
      <c r="D499" s="204"/>
      <c r="E499" s="205"/>
      <c r="F499" s="206"/>
      <c r="G499" s="29"/>
      <c r="I499" s="42"/>
    </row>
    <row r="500" spans="2:9" ht="18" customHeight="1">
      <c r="B500" s="78"/>
      <c r="C500" s="23"/>
      <c r="D500" s="287" t="s">
        <v>282</v>
      </c>
      <c r="E500" s="288"/>
      <c r="F500" s="32"/>
      <c r="G500" s="32"/>
      <c r="I500" s="42"/>
    </row>
    <row r="501" spans="2:7" ht="15" customHeight="1">
      <c r="B501" s="93"/>
      <c r="C501" s="69"/>
      <c r="D501" s="290" t="s">
        <v>309</v>
      </c>
      <c r="E501" s="291"/>
      <c r="F501" s="44"/>
      <c r="G501" s="44"/>
    </row>
    <row r="502" spans="2:7" ht="23.25" customHeight="1">
      <c r="B502" s="78"/>
      <c r="C502" s="23"/>
      <c r="D502" s="319" t="s">
        <v>522</v>
      </c>
      <c r="E502" s="320"/>
      <c r="F502" s="29"/>
      <c r="G502" s="180">
        <f>SUM(G503:G510)</f>
        <v>180000</v>
      </c>
    </row>
    <row r="503" spans="2:7" ht="15" customHeight="1">
      <c r="B503" s="78"/>
      <c r="C503" s="23"/>
      <c r="D503" s="108" t="s">
        <v>387</v>
      </c>
      <c r="E503" s="33" t="s">
        <v>566</v>
      </c>
      <c r="F503" s="32"/>
      <c r="G503" s="32">
        <v>7404</v>
      </c>
    </row>
    <row r="504" spans="2:7" ht="13.5" customHeight="1">
      <c r="B504" s="78"/>
      <c r="C504" s="23"/>
      <c r="D504" s="108" t="s">
        <v>78</v>
      </c>
      <c r="E504" s="33" t="s">
        <v>566</v>
      </c>
      <c r="F504" s="32"/>
      <c r="G504" s="32">
        <v>196</v>
      </c>
    </row>
    <row r="505" spans="2:7" ht="15" customHeight="1">
      <c r="B505" s="78"/>
      <c r="C505" s="23"/>
      <c r="D505" s="108" t="s">
        <v>388</v>
      </c>
      <c r="E505" s="33" t="s">
        <v>13</v>
      </c>
      <c r="F505" s="32"/>
      <c r="G505" s="32">
        <v>974</v>
      </c>
    </row>
    <row r="506" spans="2:7" ht="13.5" customHeight="1">
      <c r="B506" s="78"/>
      <c r="C506" s="23"/>
      <c r="D506" s="108" t="s">
        <v>79</v>
      </c>
      <c r="E506" s="33" t="s">
        <v>13</v>
      </c>
      <c r="F506" s="32"/>
      <c r="G506" s="32">
        <v>26</v>
      </c>
    </row>
    <row r="507" spans="2:7" ht="14.25" customHeight="1">
      <c r="B507" s="78"/>
      <c r="C507" s="23"/>
      <c r="D507" s="108" t="s">
        <v>384</v>
      </c>
      <c r="E507" s="41" t="s">
        <v>3</v>
      </c>
      <c r="F507" s="32"/>
      <c r="G507" s="32">
        <f>62447+104046</f>
        <v>166493</v>
      </c>
    </row>
    <row r="508" spans="2:7" ht="14.25" customHeight="1">
      <c r="B508" s="78"/>
      <c r="C508" s="23"/>
      <c r="D508" s="108" t="s">
        <v>82</v>
      </c>
      <c r="E508" s="41" t="s">
        <v>3</v>
      </c>
      <c r="F508" s="32"/>
      <c r="G508" s="32">
        <f>1653+2754</f>
        <v>4407</v>
      </c>
    </row>
    <row r="509" spans="2:7" ht="33" customHeight="1">
      <c r="B509" s="78"/>
      <c r="C509" s="23"/>
      <c r="D509" s="108" t="s">
        <v>396</v>
      </c>
      <c r="E509" s="41" t="s">
        <v>550</v>
      </c>
      <c r="F509" s="32"/>
      <c r="G509" s="32">
        <v>487</v>
      </c>
    </row>
    <row r="510" spans="2:7" ht="33" customHeight="1">
      <c r="B510" s="78"/>
      <c r="C510" s="23"/>
      <c r="D510" s="108" t="s">
        <v>397</v>
      </c>
      <c r="E510" s="41" t="s">
        <v>550</v>
      </c>
      <c r="F510" s="32"/>
      <c r="G510" s="32">
        <v>13</v>
      </c>
    </row>
    <row r="511" spans="2:7" ht="14.25" customHeight="1">
      <c r="B511" s="78"/>
      <c r="C511" s="23"/>
      <c r="D511" s="108"/>
      <c r="E511" s="41"/>
      <c r="F511" s="32"/>
      <c r="G511" s="32"/>
    </row>
    <row r="512" spans="2:7" ht="35.25" customHeight="1">
      <c r="B512" s="78"/>
      <c r="C512" s="23"/>
      <c r="D512" s="261" t="s">
        <v>523</v>
      </c>
      <c r="E512" s="262"/>
      <c r="F512" s="32"/>
      <c r="G512" s="190">
        <f>SUM(G513:G528)</f>
        <v>582631</v>
      </c>
    </row>
    <row r="513" spans="2:7" ht="14.25" customHeight="1">
      <c r="B513" s="78"/>
      <c r="C513" s="23"/>
      <c r="D513" s="108" t="s">
        <v>390</v>
      </c>
      <c r="E513" s="41" t="s">
        <v>23</v>
      </c>
      <c r="F513" s="32" t="s">
        <v>459</v>
      </c>
      <c r="G513" s="32">
        <v>80424</v>
      </c>
    </row>
    <row r="514" spans="2:7" ht="14.25" customHeight="1">
      <c r="B514" s="78"/>
      <c r="C514" s="23"/>
      <c r="D514" s="108" t="s">
        <v>75</v>
      </c>
      <c r="E514" s="41" t="s">
        <v>23</v>
      </c>
      <c r="F514" s="32"/>
      <c r="G514" s="32">
        <v>14193</v>
      </c>
    </row>
    <row r="515" spans="2:7" ht="14.25" customHeight="1">
      <c r="B515" s="78"/>
      <c r="C515" s="23"/>
      <c r="D515" s="108" t="s">
        <v>391</v>
      </c>
      <c r="E515" s="41" t="s">
        <v>7</v>
      </c>
      <c r="F515" s="32"/>
      <c r="G515" s="32">
        <v>9165</v>
      </c>
    </row>
    <row r="516" spans="2:7" ht="14.25" customHeight="1">
      <c r="B516" s="78"/>
      <c r="C516" s="23"/>
      <c r="D516" s="108" t="s">
        <v>392</v>
      </c>
      <c r="E516" s="41" t="s">
        <v>7</v>
      </c>
      <c r="F516" s="32"/>
      <c r="G516" s="32">
        <v>1617</v>
      </c>
    </row>
    <row r="517" spans="2:7" ht="14.25" customHeight="1">
      <c r="B517" s="78"/>
      <c r="C517" s="23"/>
      <c r="D517" s="108" t="s">
        <v>386</v>
      </c>
      <c r="E517" s="41" t="s">
        <v>9</v>
      </c>
      <c r="F517" s="32"/>
      <c r="G517" s="32">
        <v>15401</v>
      </c>
    </row>
    <row r="518" spans="2:7" ht="14.25" customHeight="1">
      <c r="B518" s="78"/>
      <c r="C518" s="23"/>
      <c r="D518" s="108" t="s">
        <v>76</v>
      </c>
      <c r="E518" s="41" t="s">
        <v>9</v>
      </c>
      <c r="F518" s="32"/>
      <c r="G518" s="32">
        <v>2718</v>
      </c>
    </row>
    <row r="519" spans="2:7" ht="14.25" customHeight="1">
      <c r="B519" s="78"/>
      <c r="C519" s="23"/>
      <c r="D519" s="108" t="s">
        <v>393</v>
      </c>
      <c r="E519" s="41" t="s">
        <v>11</v>
      </c>
      <c r="F519" s="32"/>
      <c r="G519" s="32">
        <v>2195</v>
      </c>
    </row>
    <row r="520" spans="2:7" ht="14.25" customHeight="1">
      <c r="B520" s="78"/>
      <c r="C520" s="23"/>
      <c r="D520" s="108" t="s">
        <v>77</v>
      </c>
      <c r="E520" s="41" t="s">
        <v>11</v>
      </c>
      <c r="F520" s="32"/>
      <c r="G520" s="32">
        <v>387</v>
      </c>
    </row>
    <row r="521" spans="2:7" ht="14.25" customHeight="1">
      <c r="B521" s="78"/>
      <c r="C521" s="23"/>
      <c r="D521" s="108" t="s">
        <v>387</v>
      </c>
      <c r="E521" s="41" t="s">
        <v>52</v>
      </c>
      <c r="F521" s="32"/>
      <c r="G521" s="32">
        <v>181560</v>
      </c>
    </row>
    <row r="522" spans="2:7" ht="14.25" customHeight="1">
      <c r="B522" s="78"/>
      <c r="C522" s="23"/>
      <c r="D522" s="108" t="s">
        <v>78</v>
      </c>
      <c r="E522" s="41" t="s">
        <v>52</v>
      </c>
      <c r="F522" s="32"/>
      <c r="G522" s="32">
        <v>32040</v>
      </c>
    </row>
    <row r="523" spans="2:7" ht="14.25" customHeight="1">
      <c r="B523" s="78"/>
      <c r="C523" s="23"/>
      <c r="D523" s="108" t="s">
        <v>388</v>
      </c>
      <c r="E523" s="41" t="s">
        <v>13</v>
      </c>
      <c r="F523" s="32"/>
      <c r="G523" s="32">
        <v>12750</v>
      </c>
    </row>
    <row r="524" spans="2:7" ht="14.25" customHeight="1">
      <c r="B524" s="78"/>
      <c r="C524" s="23"/>
      <c r="D524" s="108" t="s">
        <v>79</v>
      </c>
      <c r="E524" s="41" t="s">
        <v>13</v>
      </c>
      <c r="F524" s="32"/>
      <c r="G524" s="32">
        <v>2250</v>
      </c>
    </row>
    <row r="525" spans="2:7" ht="14.25" customHeight="1">
      <c r="B525" s="78"/>
      <c r="C525" s="23"/>
      <c r="D525" s="108" t="s">
        <v>384</v>
      </c>
      <c r="E525" s="41" t="s">
        <v>3</v>
      </c>
      <c r="F525" s="32"/>
      <c r="G525" s="32">
        <f>84341+108627</f>
        <v>192968</v>
      </c>
    </row>
    <row r="526" spans="2:7" ht="14.25" customHeight="1">
      <c r="B526" s="78"/>
      <c r="C526" s="23"/>
      <c r="D526" s="108" t="s">
        <v>82</v>
      </c>
      <c r="E526" s="41" t="s">
        <v>3</v>
      </c>
      <c r="F526" s="32"/>
      <c r="G526" s="32">
        <f>14884+19169</f>
        <v>34053</v>
      </c>
    </row>
    <row r="527" spans="2:7" ht="14.25" customHeight="1">
      <c r="B527" s="78"/>
      <c r="C527" s="23"/>
      <c r="D527" s="108" t="s">
        <v>398</v>
      </c>
      <c r="E527" s="41" t="s">
        <v>19</v>
      </c>
      <c r="F527" s="32"/>
      <c r="G527" s="32">
        <v>774</v>
      </c>
    </row>
    <row r="528" spans="2:7" ht="14.25" customHeight="1">
      <c r="B528" s="78"/>
      <c r="C528" s="23"/>
      <c r="D528" s="108" t="s">
        <v>399</v>
      </c>
      <c r="E528" s="41" t="s">
        <v>19</v>
      </c>
      <c r="F528" s="32"/>
      <c r="G528" s="32">
        <v>136</v>
      </c>
    </row>
    <row r="529" spans="2:7" ht="14.25" customHeight="1">
      <c r="B529" s="78"/>
      <c r="C529" s="23"/>
      <c r="D529" s="287" t="s">
        <v>282</v>
      </c>
      <c r="E529" s="288"/>
      <c r="F529" s="32"/>
      <c r="G529" s="32"/>
    </row>
    <row r="530" spans="2:7" ht="15" customHeight="1">
      <c r="B530" s="78"/>
      <c r="C530" s="23"/>
      <c r="D530" s="292" t="s">
        <v>353</v>
      </c>
      <c r="E530" s="293"/>
      <c r="F530" s="36"/>
      <c r="G530" s="106"/>
    </row>
    <row r="531" spans="2:7" s="87" customFormat="1" ht="31.5" customHeight="1">
      <c r="B531" s="79">
        <v>851</v>
      </c>
      <c r="C531" s="254" t="s">
        <v>125</v>
      </c>
      <c r="D531" s="255"/>
      <c r="E531" s="256"/>
      <c r="F531" s="86">
        <f>F538+F532</f>
        <v>4602545</v>
      </c>
      <c r="G531" s="86">
        <f>G538</f>
        <v>47000</v>
      </c>
    </row>
    <row r="532" spans="2:7" ht="55.5" customHeight="1">
      <c r="B532" s="78"/>
      <c r="C532" s="20" t="s">
        <v>183</v>
      </c>
      <c r="D532" s="263" t="s">
        <v>85</v>
      </c>
      <c r="E532" s="264"/>
      <c r="F532" s="22">
        <f>F534</f>
        <v>4602545</v>
      </c>
      <c r="G532" s="22"/>
    </row>
    <row r="533" spans="2:7" ht="9" customHeight="1">
      <c r="B533" s="78"/>
      <c r="C533" s="168"/>
      <c r="D533" s="169"/>
      <c r="E533" s="170"/>
      <c r="F533" s="171"/>
      <c r="G533" s="171"/>
    </row>
    <row r="534" spans="2:7" ht="73.5" customHeight="1">
      <c r="B534" s="78"/>
      <c r="C534" s="53"/>
      <c r="D534" s="123" t="s">
        <v>47</v>
      </c>
      <c r="E534" s="66" t="s">
        <v>58</v>
      </c>
      <c r="F534" s="74">
        <v>4602545</v>
      </c>
      <c r="G534" s="60"/>
    </row>
    <row r="535" spans="2:7" ht="7.5" customHeight="1">
      <c r="B535" s="78"/>
      <c r="C535" s="23"/>
      <c r="D535" s="108"/>
      <c r="E535" s="31"/>
      <c r="F535" s="32"/>
      <c r="G535" s="32"/>
    </row>
    <row r="536" spans="2:9" ht="21.75" customHeight="1">
      <c r="B536" s="78"/>
      <c r="C536" s="23"/>
      <c r="D536" s="287" t="s">
        <v>282</v>
      </c>
      <c r="E536" s="288"/>
      <c r="F536" s="32"/>
      <c r="G536" s="32"/>
      <c r="I536" s="42"/>
    </row>
    <row r="537" spans="2:9" ht="16.5" customHeight="1">
      <c r="B537" s="78"/>
      <c r="C537" s="23"/>
      <c r="D537" s="285" t="s">
        <v>309</v>
      </c>
      <c r="E537" s="286"/>
      <c r="F537" s="32"/>
      <c r="G537" s="32"/>
      <c r="I537" s="42"/>
    </row>
    <row r="538" spans="2:7" ht="15">
      <c r="B538" s="78"/>
      <c r="C538" s="20" t="s">
        <v>216</v>
      </c>
      <c r="D538" s="267" t="s">
        <v>84</v>
      </c>
      <c r="E538" s="268"/>
      <c r="F538" s="22"/>
      <c r="G538" s="22">
        <f>SUM(G540:G545)</f>
        <v>47000</v>
      </c>
    </row>
    <row r="539" spans="2:7" ht="15">
      <c r="B539" s="78"/>
      <c r="C539" s="23"/>
      <c r="D539" s="126"/>
      <c r="E539" s="25"/>
      <c r="F539" s="26"/>
      <c r="G539" s="26"/>
    </row>
    <row r="540" spans="2:7" ht="45">
      <c r="B540" s="78"/>
      <c r="C540" s="23"/>
      <c r="D540" s="108" t="s">
        <v>88</v>
      </c>
      <c r="E540" s="31" t="s">
        <v>107</v>
      </c>
      <c r="F540" s="32"/>
      <c r="G540" s="32">
        <v>12000</v>
      </c>
    </row>
    <row r="541" spans="2:7" ht="15">
      <c r="B541" s="78"/>
      <c r="C541" s="23"/>
      <c r="D541" s="108" t="s">
        <v>41</v>
      </c>
      <c r="E541" s="31" t="s">
        <v>83</v>
      </c>
      <c r="F541" s="32"/>
      <c r="G541" s="32">
        <v>700</v>
      </c>
    </row>
    <row r="542" spans="2:7" ht="15">
      <c r="B542" s="78"/>
      <c r="C542" s="23"/>
      <c r="D542" s="108" t="s">
        <v>42</v>
      </c>
      <c r="E542" s="31" t="s">
        <v>11</v>
      </c>
      <c r="F542" s="32"/>
      <c r="G542" s="32">
        <v>100</v>
      </c>
    </row>
    <row r="543" spans="2:7" ht="15">
      <c r="B543" s="78"/>
      <c r="C543" s="23"/>
      <c r="D543" s="108" t="s">
        <v>51</v>
      </c>
      <c r="E543" s="31" t="s">
        <v>52</v>
      </c>
      <c r="F543" s="32"/>
      <c r="G543" s="32">
        <v>9200</v>
      </c>
    </row>
    <row r="544" spans="2:7" ht="15">
      <c r="B544" s="78"/>
      <c r="C544" s="23"/>
      <c r="D544" s="108" t="s">
        <v>95</v>
      </c>
      <c r="E544" s="31" t="s">
        <v>13</v>
      </c>
      <c r="F544" s="32"/>
      <c r="G544" s="32">
        <v>7000</v>
      </c>
    </row>
    <row r="545" spans="2:7" ht="15">
      <c r="B545" s="78"/>
      <c r="C545" s="23"/>
      <c r="D545" s="108" t="s">
        <v>98</v>
      </c>
      <c r="E545" s="31" t="s">
        <v>3</v>
      </c>
      <c r="F545" s="32"/>
      <c r="G545" s="32">
        <v>18000</v>
      </c>
    </row>
    <row r="546" spans="2:7" ht="9.75" customHeight="1">
      <c r="B546" s="78"/>
      <c r="C546" s="23"/>
      <c r="D546" s="108"/>
      <c r="E546" s="31"/>
      <c r="F546" s="32"/>
      <c r="G546" s="32"/>
    </row>
    <row r="547" spans="2:9" ht="16.5" customHeight="1">
      <c r="B547" s="78"/>
      <c r="C547" s="23"/>
      <c r="D547" s="287" t="s">
        <v>282</v>
      </c>
      <c r="E547" s="288"/>
      <c r="F547" s="32"/>
      <c r="G547" s="32"/>
      <c r="I547" s="42"/>
    </row>
    <row r="548" spans="2:9" ht="18" customHeight="1">
      <c r="B548" s="78"/>
      <c r="C548" s="23"/>
      <c r="D548" s="285" t="s">
        <v>499</v>
      </c>
      <c r="E548" s="286"/>
      <c r="F548" s="32"/>
      <c r="G548" s="32"/>
      <c r="I548" s="42"/>
    </row>
    <row r="549" spans="2:7" s="87" customFormat="1" ht="29.25" customHeight="1">
      <c r="B549" s="79">
        <v>852</v>
      </c>
      <c r="C549" s="254" t="s">
        <v>126</v>
      </c>
      <c r="D549" s="255"/>
      <c r="E549" s="256"/>
      <c r="F549" s="86">
        <f>F557+F574+F568</f>
        <v>7990514</v>
      </c>
      <c r="G549" s="86">
        <f>G557</f>
        <v>758000</v>
      </c>
    </row>
    <row r="550" spans="2:7" ht="25.5" customHeight="1" hidden="1">
      <c r="B550" s="78"/>
      <c r="C550" s="20" t="s">
        <v>129</v>
      </c>
      <c r="D550" s="263" t="s">
        <v>130</v>
      </c>
      <c r="E550" s="264"/>
      <c r="F550" s="22"/>
      <c r="G550" s="22">
        <f>G553</f>
        <v>0</v>
      </c>
    </row>
    <row r="551" spans="2:7" ht="15" hidden="1">
      <c r="B551" s="78"/>
      <c r="C551" s="23"/>
      <c r="D551" s="126"/>
      <c r="E551" s="25"/>
      <c r="F551" s="26"/>
      <c r="G551" s="26"/>
    </row>
    <row r="552" spans="2:9" ht="13.5" customHeight="1" hidden="1">
      <c r="B552" s="78"/>
      <c r="C552" s="23"/>
      <c r="D552" s="176"/>
      <c r="E552" s="182"/>
      <c r="F552" s="36"/>
      <c r="G552" s="36"/>
      <c r="I552" s="42"/>
    </row>
    <row r="553" spans="2:9" ht="35.25" customHeight="1" hidden="1">
      <c r="B553" s="78"/>
      <c r="C553" s="23"/>
      <c r="D553" s="183" t="s">
        <v>72</v>
      </c>
      <c r="E553" s="184" t="s">
        <v>73</v>
      </c>
      <c r="F553" s="36"/>
      <c r="G553" s="36"/>
      <c r="I553" s="42"/>
    </row>
    <row r="554" spans="2:9" ht="12.75" customHeight="1" hidden="1">
      <c r="B554" s="78"/>
      <c r="C554" s="23"/>
      <c r="D554" s="176"/>
      <c r="E554" s="182"/>
      <c r="F554" s="36"/>
      <c r="G554" s="36"/>
      <c r="I554" s="42"/>
    </row>
    <row r="555" spans="2:9" ht="21.75" customHeight="1" hidden="1">
      <c r="B555" s="78"/>
      <c r="C555" s="23"/>
      <c r="D555" s="287" t="s">
        <v>282</v>
      </c>
      <c r="E555" s="288"/>
      <c r="F555" s="32"/>
      <c r="G555" s="32"/>
      <c r="I555" s="42"/>
    </row>
    <row r="556" spans="2:9" ht="23.25" customHeight="1" hidden="1">
      <c r="B556" s="78"/>
      <c r="C556" s="23"/>
      <c r="D556" s="285" t="s">
        <v>311</v>
      </c>
      <c r="E556" s="286"/>
      <c r="F556" s="32"/>
      <c r="G556" s="32"/>
      <c r="I556" s="42"/>
    </row>
    <row r="557" spans="2:7" ht="25.5" customHeight="1">
      <c r="B557" s="78"/>
      <c r="C557" s="20" t="s">
        <v>136</v>
      </c>
      <c r="D557" s="263" t="s">
        <v>137</v>
      </c>
      <c r="E557" s="264"/>
      <c r="F557" s="22">
        <f>F559+F560</f>
        <v>7840274</v>
      </c>
      <c r="G557" s="22">
        <f>G564</f>
        <v>758000</v>
      </c>
    </row>
    <row r="558" spans="2:7" ht="15">
      <c r="B558" s="78"/>
      <c r="C558" s="23"/>
      <c r="D558" s="126"/>
      <c r="E558" s="25"/>
      <c r="F558" s="26"/>
      <c r="G558" s="26"/>
    </row>
    <row r="559" spans="2:9" ht="44.25" customHeight="1">
      <c r="B559" s="78"/>
      <c r="C559" s="23"/>
      <c r="D559" s="122" t="s">
        <v>252</v>
      </c>
      <c r="E559" s="119" t="s">
        <v>474</v>
      </c>
      <c r="F559" s="117">
        <v>7751274</v>
      </c>
      <c r="G559" s="32"/>
      <c r="I559" s="42"/>
    </row>
    <row r="560" spans="2:9" ht="84.75" customHeight="1">
      <c r="B560" s="78"/>
      <c r="C560" s="23"/>
      <c r="D560" s="122" t="s">
        <v>438</v>
      </c>
      <c r="E560" s="119" t="s">
        <v>439</v>
      </c>
      <c r="F560" s="32">
        <v>89000</v>
      </c>
      <c r="G560" s="32"/>
      <c r="I560" s="42"/>
    </row>
    <row r="561" spans="2:9" ht="21.75" customHeight="1">
      <c r="B561" s="78"/>
      <c r="C561" s="23"/>
      <c r="D561" s="287" t="s">
        <v>282</v>
      </c>
      <c r="E561" s="288"/>
      <c r="F561" s="32"/>
      <c r="G561" s="32"/>
      <c r="I561" s="42"/>
    </row>
    <row r="562" spans="2:9" ht="13.5" customHeight="1">
      <c r="B562" s="78"/>
      <c r="C562" s="23"/>
      <c r="D562" s="285" t="s">
        <v>309</v>
      </c>
      <c r="E562" s="286"/>
      <c r="F562" s="32"/>
      <c r="G562" s="32"/>
      <c r="I562" s="42"/>
    </row>
    <row r="563" spans="2:9" ht="13.5" customHeight="1">
      <c r="B563" s="78"/>
      <c r="C563" s="23"/>
      <c r="D563" s="176"/>
      <c r="E563" s="182"/>
      <c r="F563" s="36"/>
      <c r="G563" s="36"/>
      <c r="I563" s="42"/>
    </row>
    <row r="564" spans="2:9" ht="35.25" customHeight="1">
      <c r="B564" s="78"/>
      <c r="C564" s="23"/>
      <c r="D564" s="183" t="s">
        <v>72</v>
      </c>
      <c r="E564" s="184" t="s">
        <v>73</v>
      </c>
      <c r="F564" s="36"/>
      <c r="G564" s="36">
        <v>758000</v>
      </c>
      <c r="I564" s="42"/>
    </row>
    <row r="565" spans="2:9" ht="12.75" customHeight="1">
      <c r="B565" s="78"/>
      <c r="C565" s="23"/>
      <c r="D565" s="176"/>
      <c r="E565" s="182"/>
      <c r="F565" s="36"/>
      <c r="G565" s="36"/>
      <c r="I565" s="42"/>
    </row>
    <row r="566" spans="2:9" ht="21.75" customHeight="1">
      <c r="B566" s="78"/>
      <c r="C566" s="23"/>
      <c r="D566" s="287" t="s">
        <v>282</v>
      </c>
      <c r="E566" s="288"/>
      <c r="F566" s="32"/>
      <c r="G566" s="32"/>
      <c r="I566" s="42"/>
    </row>
    <row r="567" spans="2:9" ht="23.25" customHeight="1">
      <c r="B567" s="78"/>
      <c r="C567" s="23"/>
      <c r="D567" s="285" t="s">
        <v>311</v>
      </c>
      <c r="E567" s="286"/>
      <c r="F567" s="32"/>
      <c r="G567" s="32"/>
      <c r="I567" s="42"/>
    </row>
    <row r="568" spans="2:7" ht="16.5" customHeight="1">
      <c r="B568" s="78"/>
      <c r="C568" s="20" t="s">
        <v>143</v>
      </c>
      <c r="D568" s="289" t="s">
        <v>145</v>
      </c>
      <c r="E568" s="270"/>
      <c r="F568" s="102">
        <f>F570</f>
        <v>240</v>
      </c>
      <c r="G568" s="102"/>
    </row>
    <row r="569" spans="2:7" ht="11.25" customHeight="1">
      <c r="B569" s="78"/>
      <c r="C569" s="23"/>
      <c r="D569" s="103"/>
      <c r="E569" s="103"/>
      <c r="F569" s="26"/>
      <c r="G569" s="26"/>
    </row>
    <row r="570" spans="2:7" ht="64.5" customHeight="1">
      <c r="B570" s="78"/>
      <c r="C570" s="3"/>
      <c r="D570" s="161" t="s">
        <v>59</v>
      </c>
      <c r="E570" s="11" t="s">
        <v>60</v>
      </c>
      <c r="F570" s="12">
        <v>240</v>
      </c>
      <c r="G570" s="12"/>
    </row>
    <row r="571" spans="2:7" ht="11.25" customHeight="1">
      <c r="B571" s="78"/>
      <c r="C571" s="3"/>
      <c r="D571" s="161"/>
      <c r="E571" s="11"/>
      <c r="F571" s="12"/>
      <c r="G571" s="12"/>
    </row>
    <row r="572" spans="2:9" ht="24" customHeight="1">
      <c r="B572" s="78"/>
      <c r="C572" s="23"/>
      <c r="D572" s="287" t="s">
        <v>282</v>
      </c>
      <c r="E572" s="288"/>
      <c r="F572" s="32"/>
      <c r="G572" s="32"/>
      <c r="I572" s="42"/>
    </row>
    <row r="573" spans="2:9" ht="19.5" customHeight="1">
      <c r="B573" s="78"/>
      <c r="C573" s="23"/>
      <c r="D573" s="290" t="s">
        <v>309</v>
      </c>
      <c r="E573" s="291"/>
      <c r="F573" s="44"/>
      <c r="G573" s="44"/>
      <c r="I573" s="42"/>
    </row>
    <row r="574" spans="2:7" ht="25.5" customHeight="1">
      <c r="B574" s="78"/>
      <c r="C574" s="20" t="s">
        <v>147</v>
      </c>
      <c r="D574" s="263" t="s">
        <v>543</v>
      </c>
      <c r="E574" s="264"/>
      <c r="F574" s="22">
        <f>F576</f>
        <v>150000</v>
      </c>
      <c r="G574" s="22" t="str">
        <f>G576</f>
        <v>  </v>
      </c>
    </row>
    <row r="575" spans="2:7" ht="15">
      <c r="B575" s="78"/>
      <c r="C575" s="23"/>
      <c r="D575" s="126"/>
      <c r="E575" s="25"/>
      <c r="F575" s="26"/>
      <c r="G575" s="26"/>
    </row>
    <row r="576" spans="2:9" ht="61.5" customHeight="1">
      <c r="B576" s="78"/>
      <c r="C576" s="23"/>
      <c r="D576" s="122" t="s">
        <v>280</v>
      </c>
      <c r="E576" s="139" t="s">
        <v>467</v>
      </c>
      <c r="F576" s="32">
        <f>SUM(F578:F589)</f>
        <v>150000</v>
      </c>
      <c r="G576" s="32" t="s">
        <v>530</v>
      </c>
      <c r="I576" s="42"/>
    </row>
    <row r="577" spans="2:9" ht="17.25" customHeight="1">
      <c r="B577" s="78"/>
      <c r="C577" s="23"/>
      <c r="D577" s="122"/>
      <c r="E577" s="139" t="s">
        <v>119</v>
      </c>
      <c r="F577" s="117"/>
      <c r="G577" s="32"/>
      <c r="I577" s="42"/>
    </row>
    <row r="578" spans="2:7" ht="14.25" customHeight="1">
      <c r="B578" s="78"/>
      <c r="C578" s="23"/>
      <c r="D578" s="108"/>
      <c r="E578" s="89" t="s">
        <v>298</v>
      </c>
      <c r="F578" s="214">
        <v>30357</v>
      </c>
      <c r="G578" s="90"/>
    </row>
    <row r="579" spans="2:7" ht="15.75" customHeight="1">
      <c r="B579" s="78"/>
      <c r="C579" s="23"/>
      <c r="D579" s="108"/>
      <c r="E579" s="89" t="s">
        <v>299</v>
      </c>
      <c r="F579" s="214">
        <v>10802</v>
      </c>
      <c r="G579" s="90"/>
    </row>
    <row r="580" spans="2:7" ht="15">
      <c r="B580" s="78"/>
      <c r="C580" s="23"/>
      <c r="D580" s="108"/>
      <c r="E580" s="89" t="s">
        <v>300</v>
      </c>
      <c r="F580" s="214">
        <v>22589</v>
      </c>
      <c r="G580" s="90"/>
    </row>
    <row r="581" spans="2:7" ht="15">
      <c r="B581" s="78"/>
      <c r="C581" s="23"/>
      <c r="D581" s="108"/>
      <c r="E581" s="89" t="s">
        <v>301</v>
      </c>
      <c r="F581" s="214">
        <v>13525</v>
      </c>
      <c r="G581" s="90"/>
    </row>
    <row r="582" spans="2:7" ht="15">
      <c r="B582" s="78"/>
      <c r="C582" s="23"/>
      <c r="D582" s="108"/>
      <c r="E582" s="89" t="s">
        <v>302</v>
      </c>
      <c r="F582" s="214">
        <v>9518</v>
      </c>
      <c r="G582" s="90"/>
    </row>
    <row r="583" spans="2:7" ht="15">
      <c r="B583" s="78"/>
      <c r="C583" s="23"/>
      <c r="D583" s="108"/>
      <c r="E583" s="89" t="s">
        <v>307</v>
      </c>
      <c r="F583" s="214">
        <v>9278</v>
      </c>
      <c r="G583" s="90"/>
    </row>
    <row r="584" spans="2:7" ht="15.75" customHeight="1">
      <c r="B584" s="78"/>
      <c r="C584" s="23"/>
      <c r="D584" s="108"/>
      <c r="E584" s="89" t="s">
        <v>308</v>
      </c>
      <c r="F584" s="214">
        <v>8066</v>
      </c>
      <c r="G584" s="90"/>
    </row>
    <row r="585" spans="2:7" ht="15">
      <c r="B585" s="78"/>
      <c r="C585" s="23"/>
      <c r="D585" s="108"/>
      <c r="E585" s="89" t="s">
        <v>305</v>
      </c>
      <c r="F585" s="214">
        <v>11109</v>
      </c>
      <c r="G585" s="90"/>
    </row>
    <row r="586" spans="2:7" ht="15">
      <c r="B586" s="78"/>
      <c r="C586" s="23"/>
      <c r="D586" s="108"/>
      <c r="E586" s="89" t="s">
        <v>306</v>
      </c>
      <c r="F586" s="214">
        <v>10909</v>
      </c>
      <c r="G586" s="90"/>
    </row>
    <row r="587" spans="2:7" ht="15">
      <c r="B587" s="78"/>
      <c r="C587" s="23"/>
      <c r="D587" s="108"/>
      <c r="E587" s="181" t="s">
        <v>441</v>
      </c>
      <c r="F587" s="214">
        <v>4817</v>
      </c>
      <c r="G587" s="90"/>
    </row>
    <row r="588" spans="2:9" ht="17.25" customHeight="1">
      <c r="B588" s="78"/>
      <c r="C588" s="23"/>
      <c r="D588" s="122"/>
      <c r="E588" s="139" t="s">
        <v>326</v>
      </c>
      <c r="F588" s="215">
        <v>8966</v>
      </c>
      <c r="G588" s="32"/>
      <c r="I588" s="42"/>
    </row>
    <row r="589" spans="2:9" ht="15.75" customHeight="1">
      <c r="B589" s="78"/>
      <c r="C589" s="23"/>
      <c r="D589" s="122"/>
      <c r="E589" s="139" t="s">
        <v>327</v>
      </c>
      <c r="F589" s="215">
        <v>10064</v>
      </c>
      <c r="G589" s="32"/>
      <c r="I589" s="42"/>
    </row>
    <row r="590" spans="2:9" ht="9.75" customHeight="1">
      <c r="B590" s="78"/>
      <c r="C590" s="23"/>
      <c r="D590" s="108"/>
      <c r="E590" s="31"/>
      <c r="F590" s="32"/>
      <c r="G590" s="32"/>
      <c r="I590" s="42"/>
    </row>
    <row r="591" spans="2:9" ht="21.75" customHeight="1">
      <c r="B591" s="78"/>
      <c r="C591" s="23"/>
      <c r="D591" s="287" t="s">
        <v>282</v>
      </c>
      <c r="E591" s="288"/>
      <c r="F591" s="32"/>
      <c r="G591" s="32"/>
      <c r="I591" s="42"/>
    </row>
    <row r="592" spans="2:9" ht="23.25" customHeight="1">
      <c r="B592" s="78"/>
      <c r="C592" s="23"/>
      <c r="D592" s="285" t="s">
        <v>309</v>
      </c>
      <c r="E592" s="286"/>
      <c r="F592" s="32"/>
      <c r="G592" s="32"/>
      <c r="I592" s="42"/>
    </row>
    <row r="593" spans="2:7" ht="12.75" customHeight="1">
      <c r="B593" s="93"/>
      <c r="C593" s="69"/>
      <c r="D593" s="127"/>
      <c r="E593" s="223"/>
      <c r="F593" s="44"/>
      <c r="G593" s="44"/>
    </row>
    <row r="594" spans="2:7" s="87" customFormat="1" ht="29.25" customHeight="1">
      <c r="B594" s="79">
        <v>853</v>
      </c>
      <c r="C594" s="254" t="s">
        <v>164</v>
      </c>
      <c r="D594" s="255"/>
      <c r="E594" s="256"/>
      <c r="F594" s="86">
        <f>F595</f>
        <v>1000</v>
      </c>
      <c r="G594" s="86"/>
    </row>
    <row r="595" spans="2:7" ht="26.25" customHeight="1">
      <c r="B595" s="78"/>
      <c r="C595" s="20" t="s">
        <v>151</v>
      </c>
      <c r="D595" s="263" t="s">
        <v>532</v>
      </c>
      <c r="E595" s="264"/>
      <c r="F595" s="22">
        <f>F597</f>
        <v>1000</v>
      </c>
      <c r="G595" s="22">
        <f>G597</f>
        <v>0</v>
      </c>
    </row>
    <row r="596" spans="2:7" ht="15">
      <c r="B596" s="78"/>
      <c r="C596" s="23"/>
      <c r="D596" s="126"/>
      <c r="E596" s="25"/>
      <c r="F596" s="26"/>
      <c r="G596" s="26"/>
    </row>
    <row r="597" spans="2:9" ht="67.5" customHeight="1">
      <c r="B597" s="78"/>
      <c r="C597" s="23"/>
      <c r="D597" s="161" t="s">
        <v>59</v>
      </c>
      <c r="E597" s="11" t="s">
        <v>60</v>
      </c>
      <c r="F597" s="36">
        <v>1000</v>
      </c>
      <c r="G597" s="36"/>
      <c r="I597" s="42"/>
    </row>
    <row r="598" spans="2:9" ht="12.75" customHeight="1">
      <c r="B598" s="78"/>
      <c r="C598" s="23"/>
      <c r="D598" s="176"/>
      <c r="E598" s="182"/>
      <c r="F598" s="36"/>
      <c r="G598" s="36"/>
      <c r="I598" s="42"/>
    </row>
    <row r="599" spans="2:9" ht="21.75" customHeight="1">
      <c r="B599" s="78"/>
      <c r="C599" s="23"/>
      <c r="D599" s="287" t="s">
        <v>282</v>
      </c>
      <c r="E599" s="288"/>
      <c r="F599" s="32"/>
      <c r="G599" s="32"/>
      <c r="I599" s="42"/>
    </row>
    <row r="600" spans="2:9" ht="23.25" customHeight="1">
      <c r="B600" s="78"/>
      <c r="C600" s="23"/>
      <c r="D600" s="285" t="s">
        <v>309</v>
      </c>
      <c r="E600" s="286"/>
      <c r="F600" s="32"/>
      <c r="G600" s="32"/>
      <c r="I600" s="42"/>
    </row>
    <row r="601" spans="2:7" s="87" customFormat="1" ht="29.25" customHeight="1">
      <c r="B601" s="79">
        <v>854</v>
      </c>
      <c r="C601" s="254" t="s">
        <v>253</v>
      </c>
      <c r="D601" s="255"/>
      <c r="E601" s="256"/>
      <c r="F601" s="86">
        <f>F613+F624+F632+F648+F657+F663+F602</f>
        <v>60941</v>
      </c>
      <c r="G601" s="86">
        <f>G613+G624+G632+G648+G657+G663+G602</f>
        <v>6060971</v>
      </c>
    </row>
    <row r="602" spans="2:7" ht="25.5" customHeight="1">
      <c r="B602" s="78"/>
      <c r="C602" s="20" t="s">
        <v>443</v>
      </c>
      <c r="D602" s="263" t="s">
        <v>444</v>
      </c>
      <c r="E602" s="264"/>
      <c r="F602" s="22">
        <f>F604</f>
        <v>941</v>
      </c>
      <c r="G602" s="22">
        <f>G608</f>
        <v>1920000</v>
      </c>
    </row>
    <row r="603" spans="2:7" ht="15">
      <c r="B603" s="78"/>
      <c r="C603" s="23"/>
      <c r="D603" s="126"/>
      <c r="E603" s="25"/>
      <c r="F603" s="26"/>
      <c r="G603" s="26"/>
    </row>
    <row r="604" spans="2:7" ht="75">
      <c r="B604" s="78"/>
      <c r="C604" s="23"/>
      <c r="D604" s="126" t="s">
        <v>438</v>
      </c>
      <c r="E604" s="25" t="s">
        <v>439</v>
      </c>
      <c r="F604" s="26">
        <v>941</v>
      </c>
      <c r="G604" s="26"/>
    </row>
    <row r="605" spans="2:7" ht="15">
      <c r="B605" s="78"/>
      <c r="C605" s="23"/>
      <c r="D605" s="126"/>
      <c r="E605" s="25"/>
      <c r="F605" s="26"/>
      <c r="G605" s="26"/>
    </row>
    <row r="606" spans="2:9" ht="21" customHeight="1">
      <c r="B606" s="78"/>
      <c r="C606" s="23"/>
      <c r="D606" s="287" t="s">
        <v>282</v>
      </c>
      <c r="E606" s="288"/>
      <c r="F606" s="32"/>
      <c r="G606" s="32"/>
      <c r="I606" s="42"/>
    </row>
    <row r="607" spans="2:9" ht="24" customHeight="1">
      <c r="B607" s="78"/>
      <c r="C607" s="23"/>
      <c r="D607" s="285" t="s">
        <v>309</v>
      </c>
      <c r="E607" s="286"/>
      <c r="F607" s="32"/>
      <c r="G607" s="32"/>
      <c r="I607" s="42"/>
    </row>
    <row r="608" spans="2:9" ht="31.5" customHeight="1">
      <c r="B608" s="78"/>
      <c r="C608" s="23"/>
      <c r="D608" s="108" t="s">
        <v>72</v>
      </c>
      <c r="E608" s="184" t="s">
        <v>73</v>
      </c>
      <c r="F608" s="32"/>
      <c r="G608" s="32">
        <v>1920000</v>
      </c>
      <c r="I608" s="42"/>
    </row>
    <row r="609" spans="2:9" ht="12.75" customHeight="1">
      <c r="B609" s="78"/>
      <c r="C609" s="23"/>
      <c r="D609" s="108"/>
      <c r="E609" s="184"/>
      <c r="F609" s="32"/>
      <c r="G609" s="32"/>
      <c r="I609" s="42"/>
    </row>
    <row r="610" spans="2:9" ht="21" customHeight="1">
      <c r="B610" s="78"/>
      <c r="C610" s="23"/>
      <c r="D610" s="287" t="s">
        <v>282</v>
      </c>
      <c r="E610" s="288"/>
      <c r="F610" s="32"/>
      <c r="G610" s="32"/>
      <c r="I610" s="42"/>
    </row>
    <row r="611" spans="2:9" ht="24" customHeight="1">
      <c r="B611" s="78"/>
      <c r="C611" s="23"/>
      <c r="D611" s="285" t="s">
        <v>311</v>
      </c>
      <c r="E611" s="286"/>
      <c r="F611" s="32"/>
      <c r="G611" s="32"/>
      <c r="I611" s="42"/>
    </row>
    <row r="612" spans="2:9" ht="10.5" customHeight="1">
      <c r="B612" s="78"/>
      <c r="C612" s="69"/>
      <c r="D612" s="208"/>
      <c r="E612" s="209"/>
      <c r="F612" s="186"/>
      <c r="G612" s="186"/>
      <c r="I612" s="42"/>
    </row>
    <row r="613" spans="2:7" ht="25.5" customHeight="1">
      <c r="B613" s="78"/>
      <c r="C613" s="202" t="s">
        <v>217</v>
      </c>
      <c r="D613" s="317" t="s">
        <v>254</v>
      </c>
      <c r="E613" s="318"/>
      <c r="F613" s="203"/>
      <c r="G613" s="203">
        <f>G615</f>
        <v>562268</v>
      </c>
    </row>
    <row r="614" spans="2:7" ht="9.75" customHeight="1">
      <c r="B614" s="78"/>
      <c r="C614" s="23"/>
      <c r="D614" s="126"/>
      <c r="E614" s="25"/>
      <c r="F614" s="26"/>
      <c r="G614" s="26"/>
    </row>
    <row r="615" spans="2:9" ht="31.5" customHeight="1">
      <c r="B615" s="78"/>
      <c r="C615" s="23"/>
      <c r="D615" s="108" t="s">
        <v>346</v>
      </c>
      <c r="E615" s="97" t="s">
        <v>347</v>
      </c>
      <c r="F615" s="32"/>
      <c r="G615" s="32">
        <f>G617+G618+G619</f>
        <v>562268</v>
      </c>
      <c r="I615" s="42"/>
    </row>
    <row r="616" spans="2:9" ht="21" customHeight="1">
      <c r="B616" s="78"/>
      <c r="C616" s="23"/>
      <c r="D616" s="108"/>
      <c r="E616" s="97" t="s">
        <v>119</v>
      </c>
      <c r="F616" s="32"/>
      <c r="G616" s="32"/>
      <c r="I616" s="42"/>
    </row>
    <row r="617" spans="2:9" ht="34.5" customHeight="1">
      <c r="B617" s="78"/>
      <c r="C617" s="23"/>
      <c r="D617" s="108"/>
      <c r="E617" s="89" t="s">
        <v>423</v>
      </c>
      <c r="F617" s="32"/>
      <c r="G617" s="32">
        <v>372808</v>
      </c>
      <c r="I617" s="42"/>
    </row>
    <row r="618" spans="2:9" ht="34.5" customHeight="1">
      <c r="B618" s="78"/>
      <c r="C618" s="23"/>
      <c r="D618" s="108"/>
      <c r="E618" s="89" t="s">
        <v>422</v>
      </c>
      <c r="F618" s="32"/>
      <c r="G618" s="32">
        <v>128344</v>
      </c>
      <c r="I618" s="42"/>
    </row>
    <row r="619" spans="2:9" ht="34.5" customHeight="1">
      <c r="B619" s="78"/>
      <c r="C619" s="23"/>
      <c r="D619" s="108"/>
      <c r="E619" s="89" t="s">
        <v>549</v>
      </c>
      <c r="F619" s="32"/>
      <c r="G619" s="32">
        <v>61116</v>
      </c>
      <c r="I619" s="42"/>
    </row>
    <row r="620" spans="2:9" ht="9" customHeight="1">
      <c r="B620" s="78"/>
      <c r="C620" s="23"/>
      <c r="D620" s="108"/>
      <c r="E620" s="89"/>
      <c r="F620" s="32"/>
      <c r="G620" s="32"/>
      <c r="I620" s="42"/>
    </row>
    <row r="621" spans="2:9" ht="21.75" customHeight="1">
      <c r="B621" s="78"/>
      <c r="C621" s="23"/>
      <c r="D621" s="287" t="s">
        <v>282</v>
      </c>
      <c r="E621" s="288"/>
      <c r="F621" s="32"/>
      <c r="G621" s="32"/>
      <c r="I621" s="42"/>
    </row>
    <row r="622" spans="2:9" ht="16.5" customHeight="1">
      <c r="B622" s="78"/>
      <c r="C622" s="23"/>
      <c r="D622" s="285" t="s">
        <v>353</v>
      </c>
      <c r="E622" s="286"/>
      <c r="F622" s="32"/>
      <c r="G622" s="32"/>
      <c r="I622" s="42"/>
    </row>
    <row r="623" spans="2:7" ht="8.25" customHeight="1">
      <c r="B623" s="78"/>
      <c r="C623" s="23"/>
      <c r="D623" s="127"/>
      <c r="E623" s="156"/>
      <c r="F623" s="44"/>
      <c r="G623" s="44"/>
    </row>
    <row r="624" spans="2:7" ht="15">
      <c r="B624" s="78"/>
      <c r="C624" s="20" t="s">
        <v>218</v>
      </c>
      <c r="D624" s="267" t="s">
        <v>255</v>
      </c>
      <c r="E624" s="268"/>
      <c r="F624" s="22"/>
      <c r="G624" s="22">
        <f>G626</f>
        <v>152791</v>
      </c>
    </row>
    <row r="625" spans="2:7" ht="11.25" customHeight="1">
      <c r="B625" s="78"/>
      <c r="C625" s="23"/>
      <c r="D625" s="126"/>
      <c r="E625" s="25"/>
      <c r="F625" s="26"/>
      <c r="G625" s="26"/>
    </row>
    <row r="626" spans="2:7" ht="30">
      <c r="B626" s="78"/>
      <c r="C626" s="23"/>
      <c r="D626" s="108" t="s">
        <v>346</v>
      </c>
      <c r="E626" s="97" t="s">
        <v>347</v>
      </c>
      <c r="F626" s="32"/>
      <c r="G626" s="32">
        <f>G628</f>
        <v>152791</v>
      </c>
    </row>
    <row r="627" spans="2:7" ht="15">
      <c r="B627" s="78"/>
      <c r="C627" s="23"/>
      <c r="D627" s="108"/>
      <c r="E627" s="97" t="s">
        <v>119</v>
      </c>
      <c r="F627" s="32"/>
      <c r="G627" s="32"/>
    </row>
    <row r="628" spans="2:9" ht="26.25" customHeight="1">
      <c r="B628" s="78"/>
      <c r="C628" s="23"/>
      <c r="D628" s="108"/>
      <c r="E628" s="89" t="s">
        <v>355</v>
      </c>
      <c r="F628" s="32"/>
      <c r="G628" s="32">
        <v>152791</v>
      </c>
      <c r="I628" s="42"/>
    </row>
    <row r="629" spans="2:7" ht="6" customHeight="1">
      <c r="B629" s="78"/>
      <c r="C629" s="23"/>
      <c r="D629" s="108"/>
      <c r="E629" s="31"/>
      <c r="F629" s="32"/>
      <c r="G629" s="32"/>
    </row>
    <row r="630" spans="2:9" ht="21.75" customHeight="1">
      <c r="B630" s="78"/>
      <c r="C630" s="23"/>
      <c r="D630" s="287" t="s">
        <v>282</v>
      </c>
      <c r="E630" s="288"/>
      <c r="F630" s="32"/>
      <c r="G630" s="32"/>
      <c r="I630" s="42"/>
    </row>
    <row r="631" spans="2:9" ht="18" customHeight="1">
      <c r="B631" s="93"/>
      <c r="C631" s="69"/>
      <c r="D631" s="290" t="s">
        <v>353</v>
      </c>
      <c r="E631" s="291"/>
      <c r="F631" s="44"/>
      <c r="G631" s="44"/>
      <c r="I631" s="42"/>
    </row>
    <row r="632" spans="2:7" ht="15">
      <c r="B632" s="78"/>
      <c r="C632" s="202" t="s">
        <v>219</v>
      </c>
      <c r="D632" s="282" t="s">
        <v>256</v>
      </c>
      <c r="E632" s="283"/>
      <c r="F632" s="203">
        <f>F634</f>
        <v>60000</v>
      </c>
      <c r="G632" s="203">
        <f>G638+G644</f>
        <v>223241</v>
      </c>
    </row>
    <row r="633" spans="2:7" ht="10.5" customHeight="1">
      <c r="B633" s="78"/>
      <c r="C633" s="23"/>
      <c r="D633" s="126"/>
      <c r="E633" s="25"/>
      <c r="F633" s="26"/>
      <c r="G633" s="26"/>
    </row>
    <row r="634" spans="2:7" ht="60">
      <c r="B634" s="78"/>
      <c r="C634" s="23"/>
      <c r="D634" s="7" t="s">
        <v>541</v>
      </c>
      <c r="E634" s="8" t="s">
        <v>542</v>
      </c>
      <c r="F634" s="32">
        <v>60000</v>
      </c>
      <c r="G634" s="32"/>
    </row>
    <row r="635" spans="2:9" ht="7.5" customHeight="1">
      <c r="B635" s="78"/>
      <c r="C635" s="23"/>
      <c r="D635" s="108"/>
      <c r="E635" s="31"/>
      <c r="F635" s="32"/>
      <c r="G635" s="32"/>
      <c r="I635" s="42"/>
    </row>
    <row r="636" spans="2:9" ht="21.75" customHeight="1">
      <c r="B636" s="78"/>
      <c r="C636" s="23"/>
      <c r="D636" s="287" t="s">
        <v>282</v>
      </c>
      <c r="E636" s="288"/>
      <c r="F636" s="32"/>
      <c r="G636" s="32"/>
      <c r="I636" s="42"/>
    </row>
    <row r="637" spans="2:9" ht="17.25" customHeight="1">
      <c r="B637" s="78"/>
      <c r="C637" s="23"/>
      <c r="D637" s="285" t="s">
        <v>309</v>
      </c>
      <c r="E637" s="286"/>
      <c r="F637" s="32"/>
      <c r="G637" s="32"/>
      <c r="I637" s="42"/>
    </row>
    <row r="638" spans="2:7" ht="30">
      <c r="B638" s="78"/>
      <c r="C638" s="23"/>
      <c r="D638" s="108" t="s">
        <v>346</v>
      </c>
      <c r="E638" s="97" t="s">
        <v>347</v>
      </c>
      <c r="F638" s="32"/>
      <c r="G638" s="32">
        <f>G640</f>
        <v>148241</v>
      </c>
    </row>
    <row r="639" spans="2:7" ht="15">
      <c r="B639" s="78"/>
      <c r="C639" s="23"/>
      <c r="D639" s="108"/>
      <c r="E639" s="97" t="s">
        <v>119</v>
      </c>
      <c r="F639" s="32"/>
      <c r="G639" s="32"/>
    </row>
    <row r="640" spans="2:9" ht="26.25" customHeight="1">
      <c r="B640" s="78"/>
      <c r="C640" s="23"/>
      <c r="D640" s="108"/>
      <c r="E640" s="89" t="s">
        <v>500</v>
      </c>
      <c r="F640" s="32"/>
      <c r="G640" s="32">
        <v>148241</v>
      </c>
      <c r="I640" s="42"/>
    </row>
    <row r="641" spans="2:7" ht="10.5" customHeight="1">
      <c r="B641" s="78"/>
      <c r="C641" s="23"/>
      <c r="D641" s="108"/>
      <c r="E641" s="31"/>
      <c r="F641" s="32"/>
      <c r="G641" s="32"/>
    </row>
    <row r="642" spans="2:9" ht="21.75" customHeight="1">
      <c r="B642" s="78"/>
      <c r="C642" s="23"/>
      <c r="D642" s="287" t="s">
        <v>282</v>
      </c>
      <c r="E642" s="288"/>
      <c r="F642" s="32"/>
      <c r="G642" s="32"/>
      <c r="I642" s="42"/>
    </row>
    <row r="643" spans="2:9" ht="17.25" customHeight="1">
      <c r="B643" s="78"/>
      <c r="C643" s="23"/>
      <c r="D643" s="292" t="s">
        <v>353</v>
      </c>
      <c r="E643" s="293"/>
      <c r="F643" s="36"/>
      <c r="G643" s="36"/>
      <c r="I643" s="42"/>
    </row>
    <row r="644" spans="2:9" ht="31.5" customHeight="1">
      <c r="B644" s="135"/>
      <c r="C644" s="107"/>
      <c r="D644" s="163" t="s">
        <v>72</v>
      </c>
      <c r="E644" s="218" t="s">
        <v>73</v>
      </c>
      <c r="F644" s="165"/>
      <c r="G644" s="165">
        <v>75000</v>
      </c>
      <c r="I644" s="42"/>
    </row>
    <row r="645" spans="2:9" ht="9.75" customHeight="1">
      <c r="B645" s="78"/>
      <c r="C645" s="23"/>
      <c r="D645" s="108"/>
      <c r="E645" s="184"/>
      <c r="F645" s="32"/>
      <c r="G645" s="32"/>
      <c r="I645" s="42"/>
    </row>
    <row r="646" spans="2:9" ht="21" customHeight="1">
      <c r="B646" s="78"/>
      <c r="C646" s="23"/>
      <c r="D646" s="287" t="s">
        <v>282</v>
      </c>
      <c r="E646" s="288"/>
      <c r="F646" s="32"/>
      <c r="G646" s="32"/>
      <c r="I646" s="42"/>
    </row>
    <row r="647" spans="2:9" ht="18" customHeight="1">
      <c r="B647" s="78"/>
      <c r="C647" s="23"/>
      <c r="D647" s="285" t="s">
        <v>311</v>
      </c>
      <c r="E647" s="286"/>
      <c r="F647" s="32"/>
      <c r="G647" s="32"/>
      <c r="I647" s="42"/>
    </row>
    <row r="648" spans="2:7" ht="15">
      <c r="B648" s="78"/>
      <c r="C648" s="20" t="s">
        <v>220</v>
      </c>
      <c r="D648" s="267" t="s">
        <v>257</v>
      </c>
      <c r="E648" s="268"/>
      <c r="F648" s="22"/>
      <c r="G648" s="22">
        <f>G650</f>
        <v>3110404</v>
      </c>
    </row>
    <row r="649" spans="2:7" ht="11.25" customHeight="1">
      <c r="B649" s="78"/>
      <c r="C649" s="23"/>
      <c r="D649" s="126"/>
      <c r="E649" s="25"/>
      <c r="F649" s="26"/>
      <c r="G649" s="26"/>
    </row>
    <row r="650" spans="2:7" ht="30">
      <c r="B650" s="78"/>
      <c r="C650" s="23"/>
      <c r="D650" s="108" t="s">
        <v>346</v>
      </c>
      <c r="E650" s="97" t="s">
        <v>347</v>
      </c>
      <c r="F650" s="32"/>
      <c r="G650" s="32">
        <f>G652+G653</f>
        <v>3110404</v>
      </c>
    </row>
    <row r="651" spans="2:7" ht="15">
      <c r="B651" s="78"/>
      <c r="C651" s="23"/>
      <c r="D651" s="108"/>
      <c r="E651" s="97" t="s">
        <v>119</v>
      </c>
      <c r="F651" s="32"/>
      <c r="G651" s="32"/>
    </row>
    <row r="652" spans="2:9" ht="34.5" customHeight="1">
      <c r="B652" s="78"/>
      <c r="C652" s="23"/>
      <c r="D652" s="108"/>
      <c r="E652" s="89" t="s">
        <v>424</v>
      </c>
      <c r="F652" s="32"/>
      <c r="G652" s="90">
        <v>1451522</v>
      </c>
      <c r="I652" s="42"/>
    </row>
    <row r="653" spans="2:7" ht="27.75" customHeight="1">
      <c r="B653" s="78"/>
      <c r="C653" s="23"/>
      <c r="D653" s="108"/>
      <c r="E653" s="89" t="s">
        <v>423</v>
      </c>
      <c r="F653" s="32"/>
      <c r="G653" s="90">
        <v>1658882</v>
      </c>
    </row>
    <row r="654" spans="2:7" ht="9.75" customHeight="1">
      <c r="B654" s="78"/>
      <c r="C654" s="23"/>
      <c r="D654" s="108"/>
      <c r="E654" s="31"/>
      <c r="F654" s="32"/>
      <c r="G654" s="32"/>
    </row>
    <row r="655" spans="2:9" ht="21.75" customHeight="1">
      <c r="B655" s="78"/>
      <c r="C655" s="23"/>
      <c r="D655" s="287" t="s">
        <v>282</v>
      </c>
      <c r="E655" s="288"/>
      <c r="F655" s="32"/>
      <c r="G655" s="32"/>
      <c r="I655" s="42"/>
    </row>
    <row r="656" spans="2:9" ht="16.5" customHeight="1">
      <c r="B656" s="78"/>
      <c r="C656" s="23"/>
      <c r="D656" s="285" t="s">
        <v>353</v>
      </c>
      <c r="E656" s="286"/>
      <c r="F656" s="32"/>
      <c r="G656" s="32"/>
      <c r="I656" s="42"/>
    </row>
    <row r="657" spans="2:7" ht="15">
      <c r="B657" s="78"/>
      <c r="C657" s="20" t="s">
        <v>221</v>
      </c>
      <c r="D657" s="267" t="s">
        <v>182</v>
      </c>
      <c r="E657" s="268"/>
      <c r="F657" s="22"/>
      <c r="G657" s="22">
        <f>G659</f>
        <v>62267</v>
      </c>
    </row>
    <row r="658" spans="2:7" ht="9.75" customHeight="1">
      <c r="B658" s="78"/>
      <c r="C658" s="23"/>
      <c r="D658" s="126"/>
      <c r="E658" s="25"/>
      <c r="F658" s="26"/>
      <c r="G658" s="26"/>
    </row>
    <row r="659" spans="2:7" ht="15">
      <c r="B659" s="78"/>
      <c r="C659" s="23"/>
      <c r="D659" s="108" t="s">
        <v>98</v>
      </c>
      <c r="E659" s="31" t="s">
        <v>3</v>
      </c>
      <c r="F659" s="32"/>
      <c r="G659" s="32">
        <v>62267</v>
      </c>
    </row>
    <row r="660" spans="2:7" ht="10.5" customHeight="1">
      <c r="B660" s="78"/>
      <c r="C660" s="23"/>
      <c r="D660" s="108"/>
      <c r="E660" s="31"/>
      <c r="F660" s="32"/>
      <c r="G660" s="32"/>
    </row>
    <row r="661" spans="2:9" ht="21.75" customHeight="1">
      <c r="B661" s="78"/>
      <c r="C661" s="23"/>
      <c r="D661" s="287" t="s">
        <v>282</v>
      </c>
      <c r="E661" s="288"/>
      <c r="F661" s="32"/>
      <c r="G661" s="32"/>
      <c r="I661" s="42"/>
    </row>
    <row r="662" spans="2:9" ht="18" customHeight="1">
      <c r="B662" s="78"/>
      <c r="C662" s="23"/>
      <c r="D662" s="292" t="s">
        <v>353</v>
      </c>
      <c r="E662" s="293"/>
      <c r="F662" s="36"/>
      <c r="G662" s="36"/>
      <c r="I662" s="42"/>
    </row>
    <row r="663" spans="2:7" ht="15">
      <c r="B663" s="78"/>
      <c r="C663" s="20" t="s">
        <v>222</v>
      </c>
      <c r="D663" s="267" t="s">
        <v>84</v>
      </c>
      <c r="E663" s="268"/>
      <c r="F663" s="22"/>
      <c r="G663" s="22">
        <f>G665</f>
        <v>30000</v>
      </c>
    </row>
    <row r="664" spans="2:7" ht="11.25" customHeight="1">
      <c r="B664" s="78"/>
      <c r="C664" s="23"/>
      <c r="D664" s="126"/>
      <c r="E664" s="25"/>
      <c r="F664" s="26"/>
      <c r="G664" s="26"/>
    </row>
    <row r="665" spans="2:7" ht="45">
      <c r="B665" s="78"/>
      <c r="C665" s="23"/>
      <c r="D665" s="108" t="s">
        <v>88</v>
      </c>
      <c r="E665" s="31" t="s">
        <v>107</v>
      </c>
      <c r="F665" s="32"/>
      <c r="G665" s="32">
        <v>30000</v>
      </c>
    </row>
    <row r="666" spans="2:7" ht="9.75" customHeight="1">
      <c r="B666" s="78"/>
      <c r="C666" s="23"/>
      <c r="D666" s="108"/>
      <c r="E666" s="31"/>
      <c r="F666" s="32"/>
      <c r="G666" s="32"/>
    </row>
    <row r="667" spans="2:9" ht="21.75" customHeight="1">
      <c r="B667" s="78"/>
      <c r="C667" s="23"/>
      <c r="D667" s="287" t="s">
        <v>282</v>
      </c>
      <c r="E667" s="288"/>
      <c r="F667" s="32"/>
      <c r="G667" s="32"/>
      <c r="I667" s="42"/>
    </row>
    <row r="668" spans="2:9" ht="14.25" customHeight="1">
      <c r="B668" s="78"/>
      <c r="C668" s="23"/>
      <c r="D668" s="285" t="s">
        <v>353</v>
      </c>
      <c r="E668" s="286"/>
      <c r="F668" s="32"/>
      <c r="G668" s="32"/>
      <c r="I668" s="42"/>
    </row>
    <row r="669" spans="2:7" s="87" customFormat="1" ht="29.25" customHeight="1">
      <c r="B669" s="79">
        <v>900</v>
      </c>
      <c r="C669" s="254" t="s">
        <v>258</v>
      </c>
      <c r="D669" s="255"/>
      <c r="E669" s="256"/>
      <c r="F669" s="86">
        <f>F670+F682</f>
        <v>200000</v>
      </c>
      <c r="G669" s="86">
        <f>G670+G682</f>
        <v>82000</v>
      </c>
    </row>
    <row r="670" spans="2:7" s="144" customFormat="1" ht="45" customHeight="1">
      <c r="B670" s="143"/>
      <c r="C670" s="20" t="s">
        <v>425</v>
      </c>
      <c r="D670" s="263" t="s">
        <v>426</v>
      </c>
      <c r="E670" s="264"/>
      <c r="F670" s="22">
        <f>F672</f>
        <v>200000</v>
      </c>
      <c r="G670" s="22">
        <f>SUM(G677:G677)</f>
        <v>80000</v>
      </c>
    </row>
    <row r="671" spans="2:7" s="144" customFormat="1" ht="15">
      <c r="B671" s="145"/>
      <c r="C671" s="23"/>
      <c r="D671" s="126"/>
      <c r="E671" s="25"/>
      <c r="F671" s="26"/>
      <c r="G671" s="26"/>
    </row>
    <row r="672" spans="2:7" s="144" customFormat="1" ht="15">
      <c r="B672" s="145"/>
      <c r="C672" s="23"/>
      <c r="D672" s="108" t="s">
        <v>331</v>
      </c>
      <c r="E672" s="31" t="s">
        <v>383</v>
      </c>
      <c r="F672" s="32">
        <v>200000</v>
      </c>
      <c r="G672" s="32"/>
    </row>
    <row r="673" spans="2:7" s="144" customFormat="1" ht="10.5" customHeight="1">
      <c r="B673" s="145"/>
      <c r="C673" s="23"/>
      <c r="D673" s="108"/>
      <c r="E673" s="31"/>
      <c r="F673" s="32"/>
      <c r="G673" s="32"/>
    </row>
    <row r="674" spans="2:9" s="144" customFormat="1" ht="22.5" customHeight="1">
      <c r="B674" s="145"/>
      <c r="C674" s="23"/>
      <c r="D674" s="287" t="s">
        <v>282</v>
      </c>
      <c r="E674" s="288"/>
      <c r="F674" s="32"/>
      <c r="G674" s="32"/>
      <c r="I674" s="146"/>
    </row>
    <row r="675" spans="2:9" s="144" customFormat="1" ht="15" customHeight="1">
      <c r="B675" s="145"/>
      <c r="C675" s="23"/>
      <c r="D675" s="285" t="s">
        <v>309</v>
      </c>
      <c r="E675" s="286"/>
      <c r="F675" s="32"/>
      <c r="G675" s="32"/>
      <c r="I675" s="146"/>
    </row>
    <row r="676" spans="2:9" s="144" customFormat="1" ht="11.25" customHeight="1">
      <c r="B676" s="231"/>
      <c r="C676" s="69"/>
      <c r="D676" s="162"/>
      <c r="E676" s="232"/>
      <c r="F676" s="44"/>
      <c r="G676" s="44"/>
      <c r="I676" s="146"/>
    </row>
    <row r="677" spans="2:7" s="144" customFormat="1" ht="15">
      <c r="B677" s="145"/>
      <c r="C677" s="23"/>
      <c r="D677" s="128" t="s">
        <v>98</v>
      </c>
      <c r="E677" s="28" t="s">
        <v>3</v>
      </c>
      <c r="F677" s="29"/>
      <c r="G677" s="29">
        <v>80000</v>
      </c>
    </row>
    <row r="678" spans="2:9" s="144" customFormat="1" ht="9" customHeight="1">
      <c r="B678" s="145"/>
      <c r="C678" s="23"/>
      <c r="D678" s="108"/>
      <c r="E678" s="31"/>
      <c r="F678" s="32"/>
      <c r="G678" s="32"/>
      <c r="I678" s="146"/>
    </row>
    <row r="679" spans="2:9" s="144" customFormat="1" ht="24" customHeight="1">
      <c r="B679" s="145"/>
      <c r="C679" s="23"/>
      <c r="D679" s="287" t="s">
        <v>282</v>
      </c>
      <c r="E679" s="288"/>
      <c r="F679" s="32"/>
      <c r="G679" s="32"/>
      <c r="I679" s="146"/>
    </row>
    <row r="680" spans="2:9" s="144" customFormat="1" ht="21" customHeight="1">
      <c r="B680" s="145"/>
      <c r="C680" s="23"/>
      <c r="D680" s="285" t="s">
        <v>283</v>
      </c>
      <c r="E680" s="286"/>
      <c r="F680" s="32"/>
      <c r="G680" s="32"/>
      <c r="I680" s="146"/>
    </row>
    <row r="681" spans="2:9" s="144" customFormat="1" ht="9.75" customHeight="1">
      <c r="B681" s="145"/>
      <c r="C681" s="23"/>
      <c r="D681" s="127"/>
      <c r="E681" s="156"/>
      <c r="F681" s="44"/>
      <c r="G681" s="44"/>
      <c r="I681" s="146"/>
    </row>
    <row r="682" spans="2:7" ht="20.25" customHeight="1">
      <c r="B682" s="78"/>
      <c r="C682" s="20" t="s">
        <v>223</v>
      </c>
      <c r="D682" s="263" t="s">
        <v>84</v>
      </c>
      <c r="E682" s="264"/>
      <c r="F682" s="22">
        <f>F684</f>
        <v>0</v>
      </c>
      <c r="G682" s="22">
        <f>G689</f>
        <v>2000</v>
      </c>
    </row>
    <row r="683" spans="2:7" ht="20.25" customHeight="1">
      <c r="B683" s="78"/>
      <c r="C683" s="168"/>
      <c r="D683" s="63"/>
      <c r="E683" s="191"/>
      <c r="F683" s="192"/>
      <c r="G683" s="192"/>
    </row>
    <row r="684" spans="2:7" ht="63.75" customHeight="1" hidden="1">
      <c r="B684" s="78"/>
      <c r="C684" s="23"/>
      <c r="D684" s="128" t="s">
        <v>468</v>
      </c>
      <c r="E684" s="28" t="s">
        <v>469</v>
      </c>
      <c r="F684" s="29"/>
      <c r="G684" s="29"/>
    </row>
    <row r="685" spans="2:7" ht="13.5" customHeight="1" hidden="1">
      <c r="B685" s="78"/>
      <c r="C685" s="23"/>
      <c r="D685" s="108"/>
      <c r="E685" s="31"/>
      <c r="F685" s="32"/>
      <c r="G685" s="32"/>
    </row>
    <row r="686" spans="2:9" ht="24" customHeight="1" hidden="1">
      <c r="B686" s="78"/>
      <c r="C686" s="23"/>
      <c r="D686" s="287" t="s">
        <v>282</v>
      </c>
      <c r="E686" s="288"/>
      <c r="F686" s="32"/>
      <c r="G686" s="32"/>
      <c r="I686" s="42"/>
    </row>
    <row r="687" spans="2:9" ht="16.5" customHeight="1" hidden="1">
      <c r="B687" s="78"/>
      <c r="C687" s="23"/>
      <c r="D687" s="285" t="s">
        <v>309</v>
      </c>
      <c r="E687" s="286"/>
      <c r="F687" s="32"/>
      <c r="G687" s="32"/>
      <c r="I687" s="42"/>
    </row>
    <row r="688" spans="2:7" ht="8.25" customHeight="1">
      <c r="B688" s="78"/>
      <c r="C688" s="23"/>
      <c r="D688" s="126"/>
      <c r="E688" s="25"/>
      <c r="F688" s="26"/>
      <c r="G688" s="26"/>
    </row>
    <row r="689" spans="2:9" ht="50.25" customHeight="1">
      <c r="B689" s="78"/>
      <c r="C689" s="23"/>
      <c r="D689" s="108" t="s">
        <v>88</v>
      </c>
      <c r="E689" s="31" t="s">
        <v>107</v>
      </c>
      <c r="F689" s="32"/>
      <c r="G689" s="32">
        <v>2000</v>
      </c>
      <c r="I689" s="42"/>
    </row>
    <row r="690" spans="2:9" ht="6.75" customHeight="1">
      <c r="B690" s="78"/>
      <c r="C690" s="23"/>
      <c r="D690" s="108"/>
      <c r="E690" s="31"/>
      <c r="F690" s="32"/>
      <c r="G690" s="32"/>
      <c r="I690" s="42"/>
    </row>
    <row r="691" spans="2:9" ht="24" customHeight="1">
      <c r="B691" s="78"/>
      <c r="C691" s="23"/>
      <c r="D691" s="287" t="s">
        <v>282</v>
      </c>
      <c r="E691" s="288"/>
      <c r="F691" s="32"/>
      <c r="G691" s="32"/>
      <c r="I691" s="42"/>
    </row>
    <row r="692" spans="2:9" ht="16.5" customHeight="1">
      <c r="B692" s="78"/>
      <c r="C692" s="23"/>
      <c r="D692" s="285" t="s">
        <v>283</v>
      </c>
      <c r="E692" s="286"/>
      <c r="F692" s="32"/>
      <c r="G692" s="32"/>
      <c r="I692" s="42"/>
    </row>
    <row r="693" spans="2:7" ht="8.25" customHeight="1">
      <c r="B693" s="78"/>
      <c r="C693" s="23"/>
      <c r="D693" s="127"/>
      <c r="E693" s="156"/>
      <c r="F693" s="44"/>
      <c r="G693" s="44"/>
    </row>
    <row r="694" spans="2:7" s="87" customFormat="1" ht="29.25" customHeight="1">
      <c r="B694" s="79">
        <v>921</v>
      </c>
      <c r="C694" s="254" t="s">
        <v>259</v>
      </c>
      <c r="D694" s="255"/>
      <c r="E694" s="256"/>
      <c r="F694" s="86">
        <f>F695+F701+F710</f>
        <v>388600</v>
      </c>
      <c r="G694" s="86">
        <f>G695+G701+G710</f>
        <v>1763167</v>
      </c>
    </row>
    <row r="695" spans="2:7" ht="21" customHeight="1">
      <c r="B695" s="78"/>
      <c r="C695" s="20" t="s">
        <v>224</v>
      </c>
      <c r="D695" s="263" t="s">
        <v>260</v>
      </c>
      <c r="E695" s="264"/>
      <c r="F695" s="22"/>
      <c r="G695" s="22">
        <f>G697</f>
        <v>139800</v>
      </c>
    </row>
    <row r="696" spans="2:7" ht="9" customHeight="1">
      <c r="B696" s="78"/>
      <c r="C696" s="23"/>
      <c r="D696" s="126"/>
      <c r="E696" s="25"/>
      <c r="F696" s="26"/>
      <c r="G696" s="26"/>
    </row>
    <row r="697" spans="2:9" ht="63.75" customHeight="1">
      <c r="B697" s="78"/>
      <c r="C697" s="23"/>
      <c r="D697" s="108" t="s">
        <v>138</v>
      </c>
      <c r="E697" s="31" t="s">
        <v>277</v>
      </c>
      <c r="F697" s="32"/>
      <c r="G697" s="32">
        <v>139800</v>
      </c>
      <c r="I697" s="42"/>
    </row>
    <row r="698" spans="2:9" ht="6" customHeight="1">
      <c r="B698" s="78"/>
      <c r="C698" s="23"/>
      <c r="D698" s="108"/>
      <c r="E698" s="31"/>
      <c r="F698" s="32"/>
      <c r="G698" s="32"/>
      <c r="I698" s="42"/>
    </row>
    <row r="699" spans="2:9" ht="19.5" customHeight="1">
      <c r="B699" s="78"/>
      <c r="C699" s="23"/>
      <c r="D699" s="287" t="s">
        <v>282</v>
      </c>
      <c r="E699" s="288"/>
      <c r="F699" s="32"/>
      <c r="G699" s="32"/>
      <c r="I699" s="42"/>
    </row>
    <row r="700" spans="2:9" ht="20.25" customHeight="1">
      <c r="B700" s="78"/>
      <c r="C700" s="23"/>
      <c r="D700" s="285" t="s">
        <v>310</v>
      </c>
      <c r="E700" s="286"/>
      <c r="F700" s="32"/>
      <c r="G700" s="32"/>
      <c r="I700" s="42"/>
    </row>
    <row r="701" spans="2:7" ht="13.5" customHeight="1">
      <c r="B701" s="78"/>
      <c r="C701" s="20" t="s">
        <v>225</v>
      </c>
      <c r="D701" s="267" t="s">
        <v>261</v>
      </c>
      <c r="E701" s="268"/>
      <c r="F701" s="22">
        <f>F704</f>
        <v>14000</v>
      </c>
      <c r="G701" s="22">
        <f>G703</f>
        <v>1405413</v>
      </c>
    </row>
    <row r="702" spans="2:7" ht="9.75" customHeight="1">
      <c r="B702" s="78"/>
      <c r="C702" s="23"/>
      <c r="D702" s="126"/>
      <c r="E702" s="25"/>
      <c r="F702" s="26"/>
      <c r="G702" s="26"/>
    </row>
    <row r="703" spans="2:7" ht="30">
      <c r="B703" s="78"/>
      <c r="C703" s="23"/>
      <c r="D703" s="108" t="s">
        <v>278</v>
      </c>
      <c r="E703" s="31" t="s">
        <v>279</v>
      </c>
      <c r="F703" s="32"/>
      <c r="G703" s="32">
        <f>1364413+14000+27000</f>
        <v>1405413</v>
      </c>
    </row>
    <row r="704" spans="2:7" ht="66" customHeight="1">
      <c r="B704" s="78"/>
      <c r="C704" s="23"/>
      <c r="D704" s="122" t="s">
        <v>280</v>
      </c>
      <c r="E704" s="119" t="s">
        <v>432</v>
      </c>
      <c r="F704" s="117">
        <v>14000</v>
      </c>
      <c r="G704" s="32"/>
    </row>
    <row r="705" spans="2:9" ht="15" customHeight="1">
      <c r="B705" s="78"/>
      <c r="C705" s="23"/>
      <c r="D705" s="108"/>
      <c r="E705" s="31" t="s">
        <v>281</v>
      </c>
      <c r="F705" s="32"/>
      <c r="G705" s="32"/>
      <c r="I705" s="42"/>
    </row>
    <row r="706" spans="2:7" ht="9" customHeight="1">
      <c r="B706" s="78"/>
      <c r="C706" s="23"/>
      <c r="D706" s="108"/>
      <c r="E706" s="31"/>
      <c r="F706" s="32"/>
      <c r="G706" s="32"/>
    </row>
    <row r="707" spans="2:9" ht="24" customHeight="1">
      <c r="B707" s="78"/>
      <c r="C707" s="23"/>
      <c r="D707" s="287" t="s">
        <v>282</v>
      </c>
      <c r="E707" s="288"/>
      <c r="F707" s="32"/>
      <c r="G707" s="32"/>
      <c r="I707" s="42"/>
    </row>
    <row r="708" spans="2:9" ht="20.25" customHeight="1">
      <c r="B708" s="78"/>
      <c r="C708" s="23"/>
      <c r="D708" s="285" t="s">
        <v>310</v>
      </c>
      <c r="E708" s="286"/>
      <c r="F708" s="32"/>
      <c r="G708" s="32"/>
      <c r="I708" s="42"/>
    </row>
    <row r="709" spans="2:7" ht="6.75" customHeight="1">
      <c r="B709" s="78"/>
      <c r="C709" s="23"/>
      <c r="D709" s="127"/>
      <c r="E709" s="156"/>
      <c r="F709" s="44"/>
      <c r="G709" s="44"/>
    </row>
    <row r="710" spans="2:7" ht="18.75" customHeight="1">
      <c r="B710" s="78"/>
      <c r="C710" s="20" t="s">
        <v>226</v>
      </c>
      <c r="D710" s="267" t="s">
        <v>84</v>
      </c>
      <c r="E710" s="268"/>
      <c r="F710" s="22">
        <f>F712+F713</f>
        <v>374600</v>
      </c>
      <c r="G710" s="22">
        <f>G718+G719+G722+G723+G724+G720+G739+G721</f>
        <v>217954</v>
      </c>
    </row>
    <row r="711" spans="2:7" ht="9" customHeight="1">
      <c r="B711" s="78"/>
      <c r="C711" s="23"/>
      <c r="D711" s="126"/>
      <c r="E711" s="25"/>
      <c r="F711" s="26"/>
      <c r="G711" s="26"/>
    </row>
    <row r="712" spans="2:7" ht="94.5" customHeight="1">
      <c r="B712" s="78"/>
      <c r="C712" s="23"/>
      <c r="D712" s="128" t="s">
        <v>385</v>
      </c>
      <c r="E712" s="205" t="s">
        <v>381</v>
      </c>
      <c r="F712" s="29">
        <v>136000</v>
      </c>
      <c r="G712" s="29"/>
    </row>
    <row r="713" spans="2:7" ht="102" customHeight="1">
      <c r="B713" s="78"/>
      <c r="C713" s="23"/>
      <c r="D713" s="108" t="s">
        <v>380</v>
      </c>
      <c r="E713" s="31" t="s">
        <v>381</v>
      </c>
      <c r="F713" s="32">
        <v>238600</v>
      </c>
      <c r="G713" s="32"/>
    </row>
    <row r="714" spans="2:7" ht="14.25" customHeight="1">
      <c r="B714" s="78"/>
      <c r="C714" s="23"/>
      <c r="D714" s="108"/>
      <c r="E714" s="31"/>
      <c r="F714" s="32"/>
      <c r="G714" s="32"/>
    </row>
    <row r="715" spans="2:7" ht="15" customHeight="1">
      <c r="B715" s="78"/>
      <c r="C715" s="23"/>
      <c r="D715" s="287" t="s">
        <v>282</v>
      </c>
      <c r="E715" s="288"/>
      <c r="F715" s="32"/>
      <c r="G715" s="32"/>
    </row>
    <row r="716" spans="2:7" ht="14.25" customHeight="1">
      <c r="B716" s="78"/>
      <c r="C716" s="23"/>
      <c r="D716" s="285" t="s">
        <v>481</v>
      </c>
      <c r="E716" s="286"/>
      <c r="F716" s="32"/>
      <c r="G716" s="32"/>
    </row>
    <row r="717" spans="2:7" ht="15.75" customHeight="1">
      <c r="B717" s="93"/>
      <c r="C717" s="69"/>
      <c r="D717" s="127"/>
      <c r="E717" s="156"/>
      <c r="F717" s="44"/>
      <c r="G717" s="44"/>
    </row>
    <row r="718" spans="2:7" ht="61.5" customHeight="1">
      <c r="B718" s="78"/>
      <c r="C718" s="23"/>
      <c r="D718" s="128" t="s">
        <v>88</v>
      </c>
      <c r="E718" s="28" t="s">
        <v>107</v>
      </c>
      <c r="F718" s="29"/>
      <c r="G718" s="29">
        <v>62000</v>
      </c>
    </row>
    <row r="719" spans="2:7" ht="30">
      <c r="B719" s="78"/>
      <c r="C719" s="23"/>
      <c r="D719" s="108" t="s">
        <v>319</v>
      </c>
      <c r="E719" s="31" t="s">
        <v>356</v>
      </c>
      <c r="F719" s="32"/>
      <c r="G719" s="32">
        <v>9000</v>
      </c>
    </row>
    <row r="720" spans="2:7" ht="15">
      <c r="B720" s="78"/>
      <c r="C720" s="23"/>
      <c r="D720" s="108" t="s">
        <v>470</v>
      </c>
      <c r="E720" s="31" t="s">
        <v>471</v>
      </c>
      <c r="F720" s="32"/>
      <c r="G720" s="32">
        <v>5000</v>
      </c>
    </row>
    <row r="721" spans="2:7" ht="15" hidden="1">
      <c r="B721" s="78"/>
      <c r="C721" s="23"/>
      <c r="D721" s="108" t="s">
        <v>41</v>
      </c>
      <c r="E721" s="31" t="s">
        <v>9</v>
      </c>
      <c r="F721" s="32"/>
      <c r="G721" s="32"/>
    </row>
    <row r="722" spans="2:7" ht="22.5" customHeight="1">
      <c r="B722" s="78"/>
      <c r="C722" s="23"/>
      <c r="D722" s="108" t="s">
        <v>51</v>
      </c>
      <c r="E722" s="31" t="s">
        <v>52</v>
      </c>
      <c r="F722" s="32"/>
      <c r="G722" s="32">
        <v>6000</v>
      </c>
    </row>
    <row r="723" spans="2:7" ht="21.75" customHeight="1">
      <c r="B723" s="78"/>
      <c r="C723" s="23"/>
      <c r="D723" s="108" t="s">
        <v>95</v>
      </c>
      <c r="E723" s="31" t="s">
        <v>13</v>
      </c>
      <c r="F723" s="32"/>
      <c r="G723" s="32">
        <v>68000</v>
      </c>
    </row>
    <row r="724" spans="2:7" ht="15">
      <c r="B724" s="78"/>
      <c r="C724" s="23"/>
      <c r="D724" s="108" t="s">
        <v>98</v>
      </c>
      <c r="E724" s="31" t="s">
        <v>3</v>
      </c>
      <c r="F724" s="32"/>
      <c r="G724" s="32">
        <v>10000</v>
      </c>
    </row>
    <row r="725" spans="2:7" ht="9" customHeight="1">
      <c r="B725" s="78"/>
      <c r="C725" s="23"/>
      <c r="D725" s="108"/>
      <c r="E725" s="31"/>
      <c r="F725" s="32"/>
      <c r="G725" s="32"/>
    </row>
    <row r="726" spans="2:9" ht="24" customHeight="1">
      <c r="B726" s="78"/>
      <c r="C726" s="23"/>
      <c r="D726" s="287" t="s">
        <v>282</v>
      </c>
      <c r="E726" s="288"/>
      <c r="F726" s="32"/>
      <c r="G726" s="32"/>
      <c r="I726" s="42"/>
    </row>
    <row r="727" spans="1:9" ht="24.75" customHeight="1">
      <c r="A727" t="s">
        <v>530</v>
      </c>
      <c r="B727" s="78"/>
      <c r="C727" s="23"/>
      <c r="D727" s="292" t="s">
        <v>310</v>
      </c>
      <c r="E727" s="293"/>
      <c r="F727" s="106"/>
      <c r="G727" s="106">
        <f>SUM(G718:G724)</f>
        <v>160000</v>
      </c>
      <c r="I727" s="42"/>
    </row>
    <row r="728" spans="2:9" ht="9" customHeight="1">
      <c r="B728" s="135"/>
      <c r="C728" s="107"/>
      <c r="D728" s="166"/>
      <c r="E728" s="167"/>
      <c r="F728" s="165"/>
      <c r="G728" s="165"/>
      <c r="I728" s="42"/>
    </row>
    <row r="729" spans="2:9" ht="16.5" customHeight="1">
      <c r="B729" s="78"/>
      <c r="C729" s="23"/>
      <c r="D729" s="108" t="s">
        <v>390</v>
      </c>
      <c r="E729" s="33" t="s">
        <v>23</v>
      </c>
      <c r="F729" s="32"/>
      <c r="G729" s="32">
        <v>869</v>
      </c>
      <c r="I729" s="42"/>
    </row>
    <row r="730" spans="2:9" ht="18" customHeight="1">
      <c r="B730" s="78"/>
      <c r="C730" s="23"/>
      <c r="D730" s="108" t="s">
        <v>75</v>
      </c>
      <c r="E730" s="33" t="s">
        <v>23</v>
      </c>
      <c r="F730" s="32"/>
      <c r="G730" s="32">
        <v>154</v>
      </c>
      <c r="I730" s="42"/>
    </row>
    <row r="731" spans="2:9" ht="18" customHeight="1">
      <c r="B731" s="78"/>
      <c r="C731" s="23"/>
      <c r="D731" s="108" t="s">
        <v>386</v>
      </c>
      <c r="E731" s="33" t="s">
        <v>9</v>
      </c>
      <c r="F731" s="32"/>
      <c r="G731" s="32">
        <v>150</v>
      </c>
      <c r="I731" s="42"/>
    </row>
    <row r="732" spans="2:9" ht="18" customHeight="1">
      <c r="B732" s="78"/>
      <c r="C732" s="23"/>
      <c r="D732" s="108" t="s">
        <v>76</v>
      </c>
      <c r="E732" s="33" t="s">
        <v>9</v>
      </c>
      <c r="F732" s="32"/>
      <c r="G732" s="32">
        <v>27</v>
      </c>
      <c r="I732" s="42"/>
    </row>
    <row r="733" spans="2:9" ht="18" customHeight="1">
      <c r="B733" s="78"/>
      <c r="C733" s="23"/>
      <c r="D733" s="108" t="s">
        <v>393</v>
      </c>
      <c r="E733" s="33" t="s">
        <v>11</v>
      </c>
      <c r="F733" s="32"/>
      <c r="G733" s="32">
        <v>12</v>
      </c>
      <c r="I733" s="42"/>
    </row>
    <row r="734" spans="2:9" ht="18" customHeight="1">
      <c r="B734" s="78"/>
      <c r="C734" s="23"/>
      <c r="D734" s="108" t="s">
        <v>77</v>
      </c>
      <c r="E734" s="33" t="s">
        <v>11</v>
      </c>
      <c r="F734" s="32"/>
      <c r="G734" s="32">
        <v>2</v>
      </c>
      <c r="I734" s="42"/>
    </row>
    <row r="735" spans="2:9" ht="18" customHeight="1">
      <c r="B735" s="78"/>
      <c r="C735" s="23"/>
      <c r="D735" s="108" t="s">
        <v>384</v>
      </c>
      <c r="E735" s="33" t="s">
        <v>3</v>
      </c>
      <c r="F735" s="32"/>
      <c r="G735" s="32">
        <v>48229</v>
      </c>
      <c r="I735" s="42"/>
    </row>
    <row r="736" spans="2:9" ht="18" customHeight="1">
      <c r="B736" s="78"/>
      <c r="C736" s="23"/>
      <c r="D736" s="108" t="s">
        <v>82</v>
      </c>
      <c r="E736" s="33" t="s">
        <v>3</v>
      </c>
      <c r="F736" s="32"/>
      <c r="G736" s="32">
        <v>8511</v>
      </c>
      <c r="I736" s="42"/>
    </row>
    <row r="737" spans="2:9" ht="18" customHeight="1">
      <c r="B737" s="78"/>
      <c r="C737" s="23"/>
      <c r="D737" s="103"/>
      <c r="E737" s="219"/>
      <c r="F737" s="26"/>
      <c r="G737" s="26"/>
      <c r="I737" s="42"/>
    </row>
    <row r="738" spans="2:9" ht="18" customHeight="1">
      <c r="B738" s="78"/>
      <c r="C738" s="23"/>
      <c r="D738" s="287" t="s">
        <v>282</v>
      </c>
      <c r="E738" s="288"/>
      <c r="F738" s="29"/>
      <c r="G738" s="29"/>
      <c r="I738" s="42"/>
    </row>
    <row r="739" spans="2:9" ht="21" customHeight="1">
      <c r="B739" s="94"/>
      <c r="C739" s="95"/>
      <c r="D739" s="295" t="s">
        <v>501</v>
      </c>
      <c r="E739" s="296"/>
      <c r="F739" s="96"/>
      <c r="G739" s="98">
        <f>SUM(G729:G736)</f>
        <v>57954</v>
      </c>
      <c r="I739" s="42"/>
    </row>
    <row r="740" spans="2:9" ht="16.5" customHeight="1">
      <c r="B740" s="93"/>
      <c r="C740" s="220"/>
      <c r="D740" s="127"/>
      <c r="E740" s="221"/>
      <c r="F740" s="44"/>
      <c r="G740" s="44"/>
      <c r="I740" s="42"/>
    </row>
    <row r="741" spans="2:7" s="87" customFormat="1" ht="29.25" customHeight="1">
      <c r="B741" s="79">
        <v>926</v>
      </c>
      <c r="C741" s="254" t="s">
        <v>262</v>
      </c>
      <c r="D741" s="255"/>
      <c r="E741" s="256"/>
      <c r="F741" s="86">
        <f>F742</f>
        <v>0</v>
      </c>
      <c r="G741" s="86">
        <f>G742</f>
        <v>159500</v>
      </c>
    </row>
    <row r="742" spans="2:7" ht="15">
      <c r="B742" s="78"/>
      <c r="C742" s="20" t="s">
        <v>227</v>
      </c>
      <c r="D742" s="267" t="s">
        <v>263</v>
      </c>
      <c r="E742" s="268"/>
      <c r="F742" s="22"/>
      <c r="G742" s="22">
        <f>SUM(G744:G748)</f>
        <v>159500</v>
      </c>
    </row>
    <row r="743" spans="2:7" ht="9.75" customHeight="1">
      <c r="B743" s="78"/>
      <c r="C743" s="23"/>
      <c r="D743" s="126"/>
      <c r="E743" s="25"/>
      <c r="F743" s="26"/>
      <c r="G743" s="26"/>
    </row>
    <row r="744" spans="2:7" ht="48.75" customHeight="1">
      <c r="B744" s="78"/>
      <c r="C744" s="23"/>
      <c r="D744" s="108" t="s">
        <v>88</v>
      </c>
      <c r="E744" s="31" t="s">
        <v>107</v>
      </c>
      <c r="F744" s="32"/>
      <c r="G744" s="32">
        <v>125000</v>
      </c>
    </row>
    <row r="745" spans="2:7" ht="35.25" customHeight="1">
      <c r="B745" s="78"/>
      <c r="C745" s="23"/>
      <c r="D745" s="108" t="s">
        <v>319</v>
      </c>
      <c r="E745" s="31" t="s">
        <v>356</v>
      </c>
      <c r="F745" s="32"/>
      <c r="G745" s="32">
        <v>13000</v>
      </c>
    </row>
    <row r="746" spans="2:7" ht="18.75" customHeight="1">
      <c r="B746" s="78"/>
      <c r="C746" s="23"/>
      <c r="D746" s="108" t="s">
        <v>51</v>
      </c>
      <c r="E746" s="31" t="s">
        <v>52</v>
      </c>
      <c r="F746" s="32"/>
      <c r="G746" s="32">
        <v>500</v>
      </c>
    </row>
    <row r="747" spans="2:7" ht="15">
      <c r="B747" s="78"/>
      <c r="C747" s="23"/>
      <c r="D747" s="108" t="s">
        <v>95</v>
      </c>
      <c r="E747" s="31" t="s">
        <v>13</v>
      </c>
      <c r="F747" s="32"/>
      <c r="G747" s="32">
        <v>8000</v>
      </c>
    </row>
    <row r="748" spans="2:9" ht="19.5" customHeight="1">
      <c r="B748" s="78"/>
      <c r="C748" s="23"/>
      <c r="D748" s="108" t="s">
        <v>98</v>
      </c>
      <c r="E748" s="31" t="s">
        <v>3</v>
      </c>
      <c r="F748" s="32"/>
      <c r="G748" s="32">
        <v>13000</v>
      </c>
      <c r="I748" s="42"/>
    </row>
    <row r="749" spans="2:9" ht="10.5" customHeight="1">
      <c r="B749" s="78"/>
      <c r="C749" s="23"/>
      <c r="D749" s="108"/>
      <c r="E749" s="31"/>
      <c r="F749" s="32"/>
      <c r="G749" s="32"/>
      <c r="I749" s="42"/>
    </row>
    <row r="750" spans="2:9" ht="21" customHeight="1">
      <c r="B750" s="78"/>
      <c r="C750" s="23"/>
      <c r="D750" s="287" t="s">
        <v>282</v>
      </c>
      <c r="E750" s="288"/>
      <c r="F750" s="32"/>
      <c r="G750" s="32"/>
      <c r="I750" s="42"/>
    </row>
    <row r="751" spans="2:9" ht="27.75" customHeight="1">
      <c r="B751" s="78"/>
      <c r="C751" s="23"/>
      <c r="D751" s="285" t="s">
        <v>310</v>
      </c>
      <c r="E751" s="286"/>
      <c r="F751" s="32"/>
      <c r="G751" s="32"/>
      <c r="I751" s="42"/>
    </row>
    <row r="752" spans="2:7" ht="8.25" customHeight="1">
      <c r="B752" s="78"/>
      <c r="C752" s="69"/>
      <c r="D752" s="127"/>
      <c r="E752" s="43"/>
      <c r="F752" s="44"/>
      <c r="G752" s="44"/>
    </row>
    <row r="753" spans="2:7" ht="12.75">
      <c r="B753" s="241"/>
      <c r="C753" s="246" t="s">
        <v>370</v>
      </c>
      <c r="D753" s="246"/>
      <c r="E753" s="247"/>
      <c r="F753" s="265">
        <f>F5+F13+F31+F79+F96+F125+F176+F289+F297+F353+F370+F384+F429+F531+F549+F594+F601+F669+F694+F741</f>
        <v>143476556</v>
      </c>
      <c r="G753" s="265">
        <f>G13+G31+G79+G96+G125+G176+G297+G353+G370+G384+G429+G531+G549+G601+G669+G694+G741+G5+G289</f>
        <v>49661619</v>
      </c>
    </row>
    <row r="754" spans="2:7" ht="5.25" customHeight="1">
      <c r="B754" s="242"/>
      <c r="C754" s="248"/>
      <c r="D754" s="248"/>
      <c r="E754" s="249"/>
      <c r="F754" s="284"/>
      <c r="G754" s="284"/>
    </row>
    <row r="755" spans="6:7" ht="12.75">
      <c r="F755" s="42">
        <f>F13+F31+F79+F96+F125+F176+F297+F353+F370+F384+F429+F531+F549+F601+F669+F694+F741+F5+F289+F594</f>
        <v>143476556</v>
      </c>
      <c r="G755" s="42">
        <f>G13+G31+G79+G96+G125+G176+G297+G353+G370+G384+G429+G531+G549+G601+G669+G694+G741+G5+G289</f>
        <v>49661619</v>
      </c>
    </row>
    <row r="756" ht="12.75">
      <c r="I756" s="42">
        <f>G755-G753</f>
        <v>0</v>
      </c>
    </row>
    <row r="757" spans="6:7" ht="12.75">
      <c r="F757" s="42">
        <f>F755-F753</f>
        <v>0</v>
      </c>
      <c r="G757" s="42">
        <f>G5+G13+G31+G79+G96+G125+G176+G289+G297+G353+G370+G384+G429+G531+G549+G594+G601+G669+G694+G741</f>
        <v>49661619</v>
      </c>
    </row>
  </sheetData>
  <sheetProtection/>
  <mergeCells count="243">
    <mergeCell ref="D512:E512"/>
    <mergeCell ref="D278:E278"/>
    <mergeCell ref="D253:E253"/>
    <mergeCell ref="D254:E254"/>
    <mergeCell ref="D470:E470"/>
    <mergeCell ref="D474:E474"/>
    <mergeCell ref="D475:E475"/>
    <mergeCell ref="D502:E502"/>
    <mergeCell ref="D476:E476"/>
    <mergeCell ref="D501:E501"/>
    <mergeCell ref="D550:E550"/>
    <mergeCell ref="D555:E555"/>
    <mergeCell ref="D556:E556"/>
    <mergeCell ref="D646:E646"/>
    <mergeCell ref="D710:E710"/>
    <mergeCell ref="D708:E708"/>
    <mergeCell ref="D691:E691"/>
    <mergeCell ref="D636:E636"/>
    <mergeCell ref="D637:E637"/>
    <mergeCell ref="D692:E692"/>
    <mergeCell ref="D19:E19"/>
    <mergeCell ref="D663:E663"/>
    <mergeCell ref="D675:E675"/>
    <mergeCell ref="D89:E89"/>
    <mergeCell ref="B3:G3"/>
    <mergeCell ref="C5:E5"/>
    <mergeCell ref="D6:E6"/>
    <mergeCell ref="D10:E10"/>
    <mergeCell ref="D11:E11"/>
    <mergeCell ref="D88:E88"/>
    <mergeCell ref="C79:E79"/>
    <mergeCell ref="D656:E656"/>
    <mergeCell ref="D566:E566"/>
    <mergeCell ref="D567:E567"/>
    <mergeCell ref="D624:E624"/>
    <mergeCell ref="D632:E632"/>
    <mergeCell ref="D342:E342"/>
    <mergeCell ref="D491:E491"/>
    <mergeCell ref="D483:E483"/>
    <mergeCell ref="D480:E480"/>
    <mergeCell ref="D481:E481"/>
    <mergeCell ref="D657:E657"/>
    <mergeCell ref="D537:E537"/>
    <mergeCell ref="D536:E536"/>
    <mergeCell ref="D529:E529"/>
    <mergeCell ref="D530:E530"/>
    <mergeCell ref="D500:E500"/>
    <mergeCell ref="D557:E557"/>
    <mergeCell ref="D613:E613"/>
    <mergeCell ref="D592:E592"/>
    <mergeCell ref="D361:E361"/>
    <mergeCell ref="D241:E241"/>
    <mergeCell ref="D198:E198"/>
    <mergeCell ref="D199:E199"/>
    <mergeCell ref="D281:E281"/>
    <mergeCell ref="D269:E269"/>
    <mergeCell ref="D318:E318"/>
    <mergeCell ref="D287:E287"/>
    <mergeCell ref="D302:E302"/>
    <mergeCell ref="C289:E289"/>
    <mergeCell ref="D343:E343"/>
    <mergeCell ref="D338:E338"/>
    <mergeCell ref="D376:E376"/>
    <mergeCell ref="D382:E382"/>
    <mergeCell ref="D383:E383"/>
    <mergeCell ref="D378:E378"/>
    <mergeCell ref="D351:E351"/>
    <mergeCell ref="D360:E360"/>
    <mergeCell ref="D362:E362"/>
    <mergeCell ref="C353:E353"/>
    <mergeCell ref="D316:E316"/>
    <mergeCell ref="D317:E317"/>
    <mergeCell ref="D286:E286"/>
    <mergeCell ref="D303:E303"/>
    <mergeCell ref="C297:E297"/>
    <mergeCell ref="D298:E298"/>
    <mergeCell ref="D304:E304"/>
    <mergeCell ref="D308:E308"/>
    <mergeCell ref="D309:E309"/>
    <mergeCell ref="D290:E290"/>
    <mergeCell ref="B753:B754"/>
    <mergeCell ref="D38:E38"/>
    <mergeCell ref="D137:E137"/>
    <mergeCell ref="D148:E148"/>
    <mergeCell ref="C176:E176"/>
    <mergeCell ref="D177:E177"/>
    <mergeCell ref="D192:E192"/>
    <mergeCell ref="D279:E279"/>
    <mergeCell ref="D336:E336"/>
    <mergeCell ref="D337:E337"/>
    <mergeCell ref="D80:E80"/>
    <mergeCell ref="C753:E754"/>
    <mergeCell ref="F753:F754"/>
    <mergeCell ref="G753:G754"/>
    <mergeCell ref="C31:E31"/>
    <mergeCell ref="C13:E13"/>
    <mergeCell ref="D14:E14"/>
    <mergeCell ref="D532:E532"/>
    <mergeCell ref="C125:E125"/>
    <mergeCell ref="D126:E126"/>
    <mergeCell ref="C96:E96"/>
    <mergeCell ref="D97:E97"/>
    <mergeCell ref="D154:E154"/>
    <mergeCell ref="D185:E185"/>
    <mergeCell ref="D93:E93"/>
    <mergeCell ref="D32:E32"/>
    <mergeCell ref="D36:E36"/>
    <mergeCell ref="D37:E37"/>
    <mergeCell ref="D153:E153"/>
    <mergeCell ref="D94:E94"/>
    <mergeCell ref="D159:E159"/>
    <mergeCell ref="D160:E160"/>
    <mergeCell ref="D169:E169"/>
    <mergeCell ref="D174:E174"/>
    <mergeCell ref="D175:E175"/>
    <mergeCell ref="D116:E116"/>
    <mergeCell ref="D134:E134"/>
    <mergeCell ref="D135:E135"/>
    <mergeCell ref="D123:E123"/>
    <mergeCell ref="D124:E124"/>
    <mergeCell ref="D310:E310"/>
    <mergeCell ref="D186:E186"/>
    <mergeCell ref="D167:E167"/>
    <mergeCell ref="D168:E168"/>
    <mergeCell ref="D190:E190"/>
    <mergeCell ref="D191:E191"/>
    <mergeCell ref="D240:E240"/>
    <mergeCell ref="D294:E294"/>
    <mergeCell ref="D268:E268"/>
    <mergeCell ref="D201:E201"/>
    <mergeCell ref="D255:E255"/>
    <mergeCell ref="D250:E250"/>
    <mergeCell ref="D223:E223"/>
    <mergeCell ref="D249:E249"/>
    <mergeCell ref="D267:E267"/>
    <mergeCell ref="D222:E222"/>
    <mergeCell ref="D20:E20"/>
    <mergeCell ref="D28:E28"/>
    <mergeCell ref="D29:E29"/>
    <mergeCell ref="D22:E22"/>
    <mergeCell ref="D146:E146"/>
    <mergeCell ref="D115:E115"/>
    <mergeCell ref="D77:E77"/>
    <mergeCell ref="D78:E78"/>
    <mergeCell ref="D87:E87"/>
    <mergeCell ref="D145:E145"/>
    <mergeCell ref="D392:E392"/>
    <mergeCell ref="D399:E399"/>
    <mergeCell ref="D422:E422"/>
    <mergeCell ref="D406:E406"/>
    <mergeCell ref="D430:E430"/>
    <mergeCell ref="D443:E443"/>
    <mergeCell ref="C429:E429"/>
    <mergeCell ref="D419:E419"/>
    <mergeCell ref="D403:E403"/>
    <mergeCell ref="D447:E447"/>
    <mergeCell ref="D368:E368"/>
    <mergeCell ref="D367:E367"/>
    <mergeCell ref="D420:E420"/>
    <mergeCell ref="D389:E389"/>
    <mergeCell ref="D390:E390"/>
    <mergeCell ref="D396:E396"/>
    <mergeCell ref="D397:E397"/>
    <mergeCell ref="D375:E375"/>
    <mergeCell ref="D404:E404"/>
    <mergeCell ref="C549:E549"/>
    <mergeCell ref="D449:E449"/>
    <mergeCell ref="D464:E464"/>
    <mergeCell ref="D442:E442"/>
    <mergeCell ref="D344:E344"/>
    <mergeCell ref="C370:E370"/>
    <mergeCell ref="C384:E384"/>
    <mergeCell ref="D371:E371"/>
    <mergeCell ref="D350:E350"/>
    <mergeCell ref="D354:E354"/>
    <mergeCell ref="D679:E679"/>
    <mergeCell ref="C601:E601"/>
    <mergeCell ref="D448:E448"/>
    <mergeCell ref="D385:E385"/>
    <mergeCell ref="D463:E463"/>
    <mergeCell ref="D561:E561"/>
    <mergeCell ref="D538:E538"/>
    <mergeCell ref="D426:E426"/>
    <mergeCell ref="D427:E427"/>
    <mergeCell ref="D468:E468"/>
    <mergeCell ref="D751:E751"/>
    <mergeCell ref="D726:E726"/>
    <mergeCell ref="D727:E727"/>
    <mergeCell ref="D742:E742"/>
    <mergeCell ref="C741:E741"/>
    <mergeCell ref="D750:E750"/>
    <mergeCell ref="D738:E738"/>
    <mergeCell ref="D739:E739"/>
    <mergeCell ref="H3:K3"/>
    <mergeCell ref="D642:E642"/>
    <mergeCell ref="D621:E621"/>
    <mergeCell ref="D622:E622"/>
    <mergeCell ref="D630:E630"/>
    <mergeCell ref="D492:E492"/>
    <mergeCell ref="D469:E469"/>
    <mergeCell ref="C531:E531"/>
    <mergeCell ref="D562:E562"/>
    <mergeCell ref="D631:E631"/>
    <mergeCell ref="D686:E686"/>
    <mergeCell ref="D667:E667"/>
    <mergeCell ref="D707:E707"/>
    <mergeCell ref="D602:E602"/>
    <mergeCell ref="D610:E610"/>
    <mergeCell ref="D611:E611"/>
    <mergeCell ref="D695:E695"/>
    <mergeCell ref="D701:E701"/>
    <mergeCell ref="D700:E700"/>
    <mergeCell ref="D668:E668"/>
    <mergeCell ref="D715:E715"/>
    <mergeCell ref="D716:E716"/>
    <mergeCell ref="D606:E606"/>
    <mergeCell ref="D607:E607"/>
    <mergeCell ref="D699:E699"/>
    <mergeCell ref="D662:E662"/>
    <mergeCell ref="C669:E669"/>
    <mergeCell ref="D687:E687"/>
    <mergeCell ref="D643:E643"/>
    <mergeCell ref="D674:E674"/>
    <mergeCell ref="C694:E694"/>
    <mergeCell ref="D648:E648"/>
    <mergeCell ref="D573:E573"/>
    <mergeCell ref="C594:E594"/>
    <mergeCell ref="D595:E595"/>
    <mergeCell ref="D599:E599"/>
    <mergeCell ref="D591:E591"/>
    <mergeCell ref="D655:E655"/>
    <mergeCell ref="D680:E680"/>
    <mergeCell ref="D647:E647"/>
    <mergeCell ref="D295:E295"/>
    <mergeCell ref="D572:E572"/>
    <mergeCell ref="D547:E547"/>
    <mergeCell ref="D548:E548"/>
    <mergeCell ref="D682:E682"/>
    <mergeCell ref="D574:E574"/>
    <mergeCell ref="D600:E600"/>
    <mergeCell ref="D568:E568"/>
    <mergeCell ref="D670:E670"/>
    <mergeCell ref="D661:E661"/>
  </mergeCells>
  <printOptions/>
  <pageMargins left="0.984251968503937" right="0.7480314960629921" top="0.31496062992125984" bottom="0.5118110236220472" header="0.35433070866141736" footer="0.5118110236220472"/>
  <pageSetup fitToHeight="0" fitToWidth="1" horizontalDpi="600" verticalDpi="600" orientation="portrait" paperSize="9" scale="86" r:id="rId1"/>
  <rowBreaks count="17" manualBreakCount="17">
    <brk id="47" min="1" max="6" man="1"/>
    <brk id="88" min="1" max="6" man="1"/>
    <brk id="119" min="1" max="6" man="1"/>
    <brk id="154" min="1" max="6" man="1"/>
    <brk id="191" min="1" max="6" man="1"/>
    <brk id="230" min="1" max="6" man="1"/>
    <brk id="268" min="1" max="6" man="1"/>
    <brk id="309" min="1" max="6" man="1"/>
    <brk id="343" min="1" max="6" man="1"/>
    <brk id="383" min="1" max="6" man="1"/>
    <brk id="434" min="1" max="6" man="1"/>
    <brk id="475" min="1" max="6" man="1"/>
    <brk id="501" min="1" max="6" man="1"/>
    <brk id="548" min="1" max="6" man="1"/>
    <brk id="593" min="1" max="6" man="1"/>
    <brk id="631" min="1" max="6" man="1"/>
    <brk id="676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4:T47"/>
  <sheetViews>
    <sheetView zoomScalePageLayoutView="0" workbookViewId="0" topLeftCell="A1">
      <selection activeCell="J14" sqref="J14"/>
    </sheetView>
  </sheetViews>
  <sheetFormatPr defaultColWidth="9.140625" defaultRowHeight="12.75"/>
  <cols>
    <col min="5" max="5" width="11.140625" style="42" bestFit="1" customWidth="1"/>
    <col min="7" max="7" width="11.140625" style="0" bestFit="1" customWidth="1"/>
    <col min="8" max="8" width="13.00390625" style="0" customWidth="1"/>
    <col min="10" max="10" width="13.00390625" style="0" customWidth="1"/>
    <col min="11" max="11" width="9.8515625" style="0" customWidth="1"/>
    <col min="12" max="12" width="12.421875" style="0" bestFit="1" customWidth="1"/>
    <col min="18" max="18" width="12.57421875" style="0" customWidth="1"/>
    <col min="20" max="20" width="9.7109375" style="0" bestFit="1" customWidth="1"/>
  </cols>
  <sheetData>
    <row r="4" spans="3:5" ht="12.75">
      <c r="C4" t="s">
        <v>407</v>
      </c>
      <c r="E4" s="42">
        <f>SUM(STAROSTWO!F753)</f>
        <v>143476556</v>
      </c>
    </row>
    <row r="5" spans="1:5" ht="12.75">
      <c r="A5" s="321" t="s">
        <v>427</v>
      </c>
      <c r="C5" t="s">
        <v>408</v>
      </c>
      <c r="E5" s="42">
        <f>SUM('RDD ZAMARSKI'!E27:E28)</f>
        <v>0</v>
      </c>
    </row>
    <row r="6" spans="1:5" ht="12.75">
      <c r="A6" s="321"/>
      <c r="C6" t="s">
        <v>409</v>
      </c>
      <c r="E6" s="42">
        <f>SUM('OPDiR DD MIĘDZYŚWIEĆ'!E41:E42)</f>
        <v>6000</v>
      </c>
    </row>
    <row r="7" spans="1:12" ht="15">
      <c r="A7" s="321"/>
      <c r="C7" t="s">
        <v>410</v>
      </c>
      <c r="E7" s="42">
        <f>SUM('DD CIESZYN'!E39:E40)</f>
        <v>0</v>
      </c>
      <c r="J7" s="132" t="s">
        <v>560</v>
      </c>
      <c r="K7" s="132"/>
      <c r="L7" s="226">
        <f>G18+R25</f>
        <v>155585712</v>
      </c>
    </row>
    <row r="8" spans="1:5" ht="12.75">
      <c r="A8" s="321"/>
      <c r="C8" s="189" t="s">
        <v>485</v>
      </c>
      <c r="E8" s="42">
        <f>SUM('DPS SKOCZÓW'!E39:E40)</f>
        <v>3047000</v>
      </c>
    </row>
    <row r="9" spans="1:5" ht="12.75">
      <c r="A9" s="321"/>
      <c r="C9" t="s">
        <v>412</v>
      </c>
      <c r="E9" s="42">
        <f>SUM('DPS POGÓRZE'!E31:E32)</f>
        <v>3425000</v>
      </c>
    </row>
    <row r="10" spans="1:5" ht="12.75">
      <c r="A10" s="321"/>
      <c r="C10" t="s">
        <v>413</v>
      </c>
      <c r="E10" s="42">
        <f>SUM('DPS CIESZYN'!E29:E30)</f>
        <v>2000000</v>
      </c>
    </row>
    <row r="11" spans="1:5" ht="12.75">
      <c r="A11" s="321"/>
      <c r="C11" t="s">
        <v>414</v>
      </c>
      <c r="E11" s="42">
        <f>SUM(PCPR!E186)</f>
        <v>2610342</v>
      </c>
    </row>
    <row r="12" spans="1:5" ht="12.75">
      <c r="A12" s="321"/>
      <c r="C12" t="s">
        <v>415</v>
      </c>
      <c r="E12" s="42">
        <f>SUM(PZDP!E34)</f>
        <v>104000</v>
      </c>
    </row>
    <row r="13" spans="1:14" ht="12.75">
      <c r="A13" s="321"/>
      <c r="C13" t="s">
        <v>416</v>
      </c>
      <c r="E13" s="42">
        <f>SUM(PINB!E24)</f>
        <v>0</v>
      </c>
      <c r="J13" s="42">
        <f>E18-L7</f>
        <v>0</v>
      </c>
      <c r="M13" s="144" t="s">
        <v>562</v>
      </c>
      <c r="N13" s="42">
        <f>L7-L27</f>
        <v>3157749</v>
      </c>
    </row>
    <row r="14" spans="1:5" ht="12.75">
      <c r="A14" s="321"/>
      <c r="C14" t="s">
        <v>417</v>
      </c>
      <c r="E14" s="42">
        <f>SUM(PUP!E74)</f>
        <v>916814</v>
      </c>
    </row>
    <row r="15" spans="1:8" ht="12.75">
      <c r="A15" s="321"/>
      <c r="C15" t="s">
        <v>418</v>
      </c>
      <c r="E15" s="42">
        <f>SUM('KP PSP Cieszyn'!E29:E30)</f>
        <v>0</v>
      </c>
      <c r="F15" s="42"/>
      <c r="H15" s="42">
        <f>G18-L7</f>
        <v>-2737526</v>
      </c>
    </row>
    <row r="16" spans="1:6" ht="12.75">
      <c r="A16" s="321"/>
      <c r="C16" s="132" t="s">
        <v>419</v>
      </c>
      <c r="D16" s="132"/>
      <c r="E16" s="185"/>
      <c r="F16" s="132"/>
    </row>
    <row r="17" ht="12.75">
      <c r="A17" s="321"/>
    </row>
    <row r="18" spans="3:10" ht="12.75">
      <c r="C18" t="s">
        <v>420</v>
      </c>
      <c r="E18" s="136">
        <f>SUM(E4:E16)</f>
        <v>155585712</v>
      </c>
      <c r="G18" s="42">
        <v>152848186</v>
      </c>
      <c r="J18" s="42">
        <f>G18-E18</f>
        <v>-2737526</v>
      </c>
    </row>
    <row r="21" spans="1:5" ht="12.75">
      <c r="A21" s="322" t="s">
        <v>428</v>
      </c>
      <c r="C21" t="s">
        <v>407</v>
      </c>
      <c r="E21" s="42">
        <f>SUM(STAROSTWO!G753)</f>
        <v>49661619</v>
      </c>
    </row>
    <row r="22" spans="1:12" ht="12.75">
      <c r="A22" s="322"/>
      <c r="C22" t="s">
        <v>408</v>
      </c>
      <c r="E22" s="42">
        <f>SUM('RDD ZAMARSKI'!F27:F28)</f>
        <v>197190</v>
      </c>
      <c r="L22">
        <v>85156</v>
      </c>
    </row>
    <row r="23" spans="1:12" ht="12.75">
      <c r="A23" s="322"/>
      <c r="C23" t="s">
        <v>409</v>
      </c>
      <c r="E23" s="42">
        <f>SUM('OPDiR DD MIĘDZYŚWIEĆ'!F41:F42)</f>
        <v>1550645</v>
      </c>
      <c r="J23" s="225">
        <v>188</v>
      </c>
      <c r="K23" s="225" t="s">
        <v>545</v>
      </c>
      <c r="L23" s="225"/>
    </row>
    <row r="24" spans="1:17" ht="15">
      <c r="A24" s="322"/>
      <c r="C24" t="s">
        <v>410</v>
      </c>
      <c r="E24" s="42">
        <f>SUM('DD CIESZYN'!F39:F40)</f>
        <v>1524979</v>
      </c>
      <c r="P24" s="227" t="s">
        <v>556</v>
      </c>
      <c r="Q24" s="227"/>
    </row>
    <row r="25" spans="1:18" ht="12.75">
      <c r="A25" s="322"/>
      <c r="C25" t="s">
        <v>411</v>
      </c>
      <c r="E25" s="42">
        <f>SUM('DPS SKOCZÓW'!F39:F40)</f>
        <v>5236682</v>
      </c>
      <c r="P25" s="132"/>
      <c r="Q25" s="132" t="s">
        <v>557</v>
      </c>
      <c r="R25" s="42">
        <f>2577452+160074</f>
        <v>2737526</v>
      </c>
    </row>
    <row r="26" spans="1:20" ht="12.75">
      <c r="A26" s="322"/>
      <c r="C26" t="s">
        <v>412</v>
      </c>
      <c r="E26" s="42">
        <f>SUM('DPS POGÓRZE'!F31:F32)</f>
        <v>6952653</v>
      </c>
      <c r="P26" s="132"/>
      <c r="Q26" s="132" t="s">
        <v>558</v>
      </c>
      <c r="R26" s="42">
        <v>2877571</v>
      </c>
      <c r="T26" s="42">
        <f>H36-L27</f>
        <v>-2877571</v>
      </c>
    </row>
    <row r="27" spans="1:12" ht="15">
      <c r="A27" s="322"/>
      <c r="C27" t="s">
        <v>413</v>
      </c>
      <c r="E27" s="42">
        <f>SUM('DPS CIESZYN'!F29:F30)</f>
        <v>2380972</v>
      </c>
      <c r="J27" s="132" t="s">
        <v>561</v>
      </c>
      <c r="K27" s="132"/>
      <c r="L27" s="226">
        <f>H36+R26</f>
        <v>152427963</v>
      </c>
    </row>
    <row r="28" spans="1:18" ht="12.75">
      <c r="A28" s="322"/>
      <c r="C28" t="s">
        <v>414</v>
      </c>
      <c r="E28" s="42">
        <f>SUM(PCPR!F186)</f>
        <v>11080112</v>
      </c>
      <c r="J28" s="131"/>
      <c r="K28" s="131"/>
      <c r="L28" s="131"/>
      <c r="M28" s="131"/>
      <c r="Q28" s="144" t="s">
        <v>559</v>
      </c>
      <c r="R28" s="42">
        <f>R25-R26</f>
        <v>-140045</v>
      </c>
    </row>
    <row r="29" spans="1:5" ht="12.75">
      <c r="A29" s="322"/>
      <c r="C29" t="s">
        <v>415</v>
      </c>
      <c r="E29" s="42">
        <f>SUM(PZDP!F34)</f>
        <v>10623186</v>
      </c>
    </row>
    <row r="30" spans="1:5" ht="12.75">
      <c r="A30" s="322"/>
      <c r="C30" t="s">
        <v>416</v>
      </c>
      <c r="E30" s="42">
        <f>SUM(PINB!F24)</f>
        <v>563160</v>
      </c>
    </row>
    <row r="31" spans="1:5" ht="12.75">
      <c r="A31" s="322"/>
      <c r="C31" t="s">
        <v>417</v>
      </c>
      <c r="E31" s="42">
        <f>SUM(PUP!F74)</f>
        <v>7430725</v>
      </c>
    </row>
    <row r="32" spans="1:10" ht="12.75">
      <c r="A32" s="322"/>
      <c r="C32" t="s">
        <v>418</v>
      </c>
      <c r="E32" s="42">
        <f>SUM('KP PSP Cieszyn'!F29:F30)</f>
        <v>7829000</v>
      </c>
      <c r="J32" s="42"/>
    </row>
    <row r="33" spans="3:11" ht="12.75">
      <c r="C33" t="s">
        <v>429</v>
      </c>
      <c r="E33" s="42">
        <f>'[1]Podsumowanie'!$E$19</f>
        <v>47397040</v>
      </c>
      <c r="G33" s="42"/>
      <c r="K33" s="144" t="s">
        <v>459</v>
      </c>
    </row>
    <row r="34" ht="12.75">
      <c r="F34" s="144"/>
    </row>
    <row r="36" spans="3:8" ht="12.75">
      <c r="C36" t="s">
        <v>420</v>
      </c>
      <c r="E36" s="136">
        <f>SUM(E21:E33)</f>
        <v>152427963</v>
      </c>
      <c r="H36" s="42">
        <v>149550392</v>
      </c>
    </row>
    <row r="38" spans="10:12" ht="12.75">
      <c r="J38" s="42">
        <f>E36-H36</f>
        <v>2877571</v>
      </c>
      <c r="L38" s="42">
        <f>G33+J38</f>
        <v>2877571</v>
      </c>
    </row>
    <row r="40" ht="12.75">
      <c r="E40" s="42">
        <f>E36-E38</f>
        <v>152427963</v>
      </c>
    </row>
    <row r="42" ht="12.75">
      <c r="G42" s="42">
        <f>SUM(E21:E33)</f>
        <v>152427963</v>
      </c>
    </row>
    <row r="43" ht="12.75">
      <c r="J43" s="42">
        <f>E44-L27</f>
        <v>0</v>
      </c>
    </row>
    <row r="44" spans="5:10" ht="12.75">
      <c r="E44" s="136">
        <f>E36</f>
        <v>152427963</v>
      </c>
      <c r="J44" s="42"/>
    </row>
    <row r="46" ht="12.75">
      <c r="H46" s="42">
        <f>E44-G42</f>
        <v>0</v>
      </c>
    </row>
    <row r="47" ht="12.75">
      <c r="G47" s="42"/>
    </row>
  </sheetData>
  <sheetProtection/>
  <mergeCells count="2">
    <mergeCell ref="A5:A17"/>
    <mergeCell ref="A21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SheetLayoutView="100" zoomScalePageLayoutView="0" workbookViewId="0" topLeftCell="A41">
      <selection activeCell="F62" sqref="F62:F7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6.8515625" style="0" customWidth="1"/>
    <col min="4" max="4" width="37.8515625" style="0" customWidth="1"/>
    <col min="5" max="5" width="12.7109375" style="0" customWidth="1"/>
    <col min="6" max="6" width="13.140625" style="0" customWidth="1"/>
  </cols>
  <sheetData>
    <row r="1" spans="2:6" ht="39.75" customHeight="1">
      <c r="B1" s="245" t="s">
        <v>503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31.5" customHeight="1">
      <c r="A3" s="79">
        <v>851</v>
      </c>
      <c r="B3" s="254" t="s">
        <v>125</v>
      </c>
      <c r="C3" s="255"/>
      <c r="D3" s="256"/>
      <c r="E3" s="86"/>
      <c r="F3" s="86">
        <f>F4</f>
        <v>4568113</v>
      </c>
    </row>
    <row r="4" spans="1:6" s="51" customFormat="1" ht="48" customHeight="1">
      <c r="A4" s="84"/>
      <c r="B4" s="50">
        <v>85156</v>
      </c>
      <c r="C4" s="263" t="s">
        <v>85</v>
      </c>
      <c r="D4" s="264"/>
      <c r="E4" s="61"/>
      <c r="F4" s="61">
        <f>F6</f>
        <v>4568113</v>
      </c>
    </row>
    <row r="5" spans="1:6" s="51" customFormat="1" ht="13.5" customHeight="1">
      <c r="A5" s="84"/>
      <c r="B5" s="62"/>
      <c r="C5" s="63"/>
      <c r="D5" s="64"/>
      <c r="E5" s="65"/>
      <c r="F5" s="65"/>
    </row>
    <row r="6" spans="1:6" ht="21.75" customHeight="1">
      <c r="A6" s="78"/>
      <c r="B6" s="53"/>
      <c r="C6" s="48" t="s">
        <v>86</v>
      </c>
      <c r="D6" s="49" t="s">
        <v>87</v>
      </c>
      <c r="E6" s="60"/>
      <c r="F6" s="74">
        <v>4568113</v>
      </c>
    </row>
    <row r="7" spans="1:6" ht="14.25" customHeight="1">
      <c r="A7" s="78"/>
      <c r="B7" s="54"/>
      <c r="C7" s="55"/>
      <c r="D7" s="56"/>
      <c r="E7" s="58"/>
      <c r="F7" s="58"/>
    </row>
    <row r="8" spans="1:6" s="87" customFormat="1" ht="31.5" customHeight="1">
      <c r="A8" s="79">
        <v>852</v>
      </c>
      <c r="B8" s="254" t="s">
        <v>126</v>
      </c>
      <c r="C8" s="255"/>
      <c r="D8" s="256"/>
      <c r="E8" s="80"/>
      <c r="F8" s="86">
        <f>F9</f>
        <v>5000</v>
      </c>
    </row>
    <row r="9" spans="1:6" s="51" customFormat="1" ht="20.25" customHeight="1">
      <c r="A9" s="84"/>
      <c r="B9" s="50">
        <v>85295</v>
      </c>
      <c r="C9" s="263" t="s">
        <v>84</v>
      </c>
      <c r="D9" s="264"/>
      <c r="E9" s="57"/>
      <c r="F9" s="61">
        <f>F11</f>
        <v>5000</v>
      </c>
    </row>
    <row r="10" spans="1:6" ht="11.25" customHeight="1">
      <c r="A10" s="78"/>
      <c r="B10" s="52"/>
      <c r="C10" s="46"/>
      <c r="D10" s="47"/>
      <c r="E10" s="59"/>
      <c r="F10" s="59"/>
    </row>
    <row r="11" spans="1:9" ht="48" customHeight="1">
      <c r="A11" s="78"/>
      <c r="B11" s="53"/>
      <c r="C11" s="48" t="s">
        <v>88</v>
      </c>
      <c r="D11" s="49" t="s">
        <v>107</v>
      </c>
      <c r="E11" s="60"/>
      <c r="F11" s="74">
        <v>5000</v>
      </c>
      <c r="I11" s="189" t="s">
        <v>459</v>
      </c>
    </row>
    <row r="12" spans="1:6" ht="19.5" customHeight="1">
      <c r="A12" s="78"/>
      <c r="B12" s="54"/>
      <c r="C12" s="55"/>
      <c r="D12" s="56"/>
      <c r="E12" s="58"/>
      <c r="F12" s="58"/>
    </row>
    <row r="13" spans="1:6" s="87" customFormat="1" ht="31.5" customHeight="1">
      <c r="A13" s="79">
        <v>853</v>
      </c>
      <c r="B13" s="254" t="s">
        <v>164</v>
      </c>
      <c r="C13" s="255"/>
      <c r="D13" s="256"/>
      <c r="E13" s="86">
        <f>E14+E39</f>
        <v>916814</v>
      </c>
      <c r="F13" s="86">
        <f>F14+F39</f>
        <v>2857612</v>
      </c>
    </row>
    <row r="14" spans="1:6" ht="15" customHeight="1">
      <c r="A14" s="78"/>
      <c r="B14" s="20" t="s">
        <v>45</v>
      </c>
      <c r="C14" s="267" t="s">
        <v>46</v>
      </c>
      <c r="D14" s="268"/>
      <c r="E14" s="22">
        <f>E16</f>
        <v>568015</v>
      </c>
      <c r="F14" s="22">
        <f>SUM(F17:F37)</f>
        <v>2508813</v>
      </c>
    </row>
    <row r="15" spans="1:6" ht="15">
      <c r="A15" s="78"/>
      <c r="B15" s="23"/>
      <c r="C15" s="24"/>
      <c r="D15" s="25"/>
      <c r="E15" s="26"/>
      <c r="F15" s="26"/>
    </row>
    <row r="16" spans="1:6" ht="81.75" customHeight="1">
      <c r="A16" s="78"/>
      <c r="B16" s="23"/>
      <c r="C16" s="30" t="s">
        <v>56</v>
      </c>
      <c r="D16" s="31" t="s">
        <v>57</v>
      </c>
      <c r="E16" s="32">
        <v>568015</v>
      </c>
      <c r="F16" s="32"/>
    </row>
    <row r="17" spans="1:6" ht="30" customHeight="1">
      <c r="A17" s="78"/>
      <c r="B17" s="23"/>
      <c r="C17" s="30" t="s">
        <v>111</v>
      </c>
      <c r="D17" s="31" t="s">
        <v>158</v>
      </c>
      <c r="E17" s="32"/>
      <c r="F17" s="32">
        <v>2500</v>
      </c>
    </row>
    <row r="18" spans="1:8" ht="21" customHeight="1">
      <c r="A18" s="78"/>
      <c r="B18" s="23"/>
      <c r="C18" s="30" t="s">
        <v>5</v>
      </c>
      <c r="D18" s="31" t="s">
        <v>23</v>
      </c>
      <c r="E18" s="32"/>
      <c r="F18" s="32">
        <v>1659513</v>
      </c>
      <c r="H18" s="42"/>
    </row>
    <row r="19" spans="1:6" ht="22.5" customHeight="1">
      <c r="A19" s="78"/>
      <c r="B19" s="23"/>
      <c r="C19" s="30" t="s">
        <v>6</v>
      </c>
      <c r="D19" s="31" t="s">
        <v>7</v>
      </c>
      <c r="E19" s="32"/>
      <c r="F19" s="32">
        <v>130000</v>
      </c>
    </row>
    <row r="20" spans="1:9" ht="21" customHeight="1">
      <c r="A20" s="78"/>
      <c r="B20" s="23"/>
      <c r="C20" s="30" t="s">
        <v>8</v>
      </c>
      <c r="D20" s="31" t="s">
        <v>9</v>
      </c>
      <c r="E20" s="32"/>
      <c r="F20" s="32">
        <v>332921</v>
      </c>
      <c r="H20" t="s">
        <v>505</v>
      </c>
      <c r="I20" s="42">
        <f>SUM(F18:F21)+F23</f>
        <v>2200683</v>
      </c>
    </row>
    <row r="21" spans="1:6" ht="21.75" customHeight="1">
      <c r="A21" s="78"/>
      <c r="B21" s="23"/>
      <c r="C21" s="30" t="s">
        <v>10</v>
      </c>
      <c r="D21" s="31" t="s">
        <v>11</v>
      </c>
      <c r="E21" s="32"/>
      <c r="F21" s="32">
        <v>47449</v>
      </c>
    </row>
    <row r="22" spans="1:6" ht="30.75" customHeight="1">
      <c r="A22" s="78"/>
      <c r="B22" s="23"/>
      <c r="C22" s="30" t="s">
        <v>362</v>
      </c>
      <c r="D22" s="31" t="s">
        <v>364</v>
      </c>
      <c r="E22" s="32"/>
      <c r="F22" s="32">
        <v>2000</v>
      </c>
    </row>
    <row r="23" spans="1:6" ht="22.5" customHeight="1">
      <c r="A23" s="78"/>
      <c r="B23" s="23"/>
      <c r="C23" s="30" t="s">
        <v>51</v>
      </c>
      <c r="D23" s="31" t="s">
        <v>52</v>
      </c>
      <c r="E23" s="32"/>
      <c r="F23" s="32">
        <v>30800</v>
      </c>
    </row>
    <row r="24" spans="1:6" ht="21.75" customHeight="1">
      <c r="A24" s="78"/>
      <c r="B24" s="23"/>
      <c r="C24" s="30" t="s">
        <v>12</v>
      </c>
      <c r="D24" s="31" t="s">
        <v>13</v>
      </c>
      <c r="E24" s="32"/>
      <c r="F24" s="32">
        <v>52600</v>
      </c>
    </row>
    <row r="25" spans="1:6" ht="19.5" customHeight="1">
      <c r="A25" s="78"/>
      <c r="B25" s="23"/>
      <c r="C25" s="30" t="s">
        <v>14</v>
      </c>
      <c r="D25" s="31" t="s">
        <v>15</v>
      </c>
      <c r="E25" s="32"/>
      <c r="F25" s="32">
        <v>58000</v>
      </c>
    </row>
    <row r="26" spans="1:6" ht="23.25" customHeight="1">
      <c r="A26" s="78"/>
      <c r="B26" s="23"/>
      <c r="C26" s="30" t="s">
        <v>16</v>
      </c>
      <c r="D26" s="31" t="s">
        <v>17</v>
      </c>
      <c r="E26" s="32"/>
      <c r="F26" s="32">
        <v>1000</v>
      </c>
    </row>
    <row r="27" spans="1:9" ht="24" customHeight="1">
      <c r="A27" s="78"/>
      <c r="B27" s="23"/>
      <c r="C27" s="30" t="s">
        <v>29</v>
      </c>
      <c r="D27" s="31" t="s">
        <v>25</v>
      </c>
      <c r="E27" s="32"/>
      <c r="F27" s="32">
        <v>1500</v>
      </c>
      <c r="I27" s="144" t="s">
        <v>459</v>
      </c>
    </row>
    <row r="28" spans="1:6" ht="21" customHeight="1">
      <c r="A28" s="78"/>
      <c r="B28" s="23"/>
      <c r="C28" s="30" t="s">
        <v>2</v>
      </c>
      <c r="D28" s="31" t="s">
        <v>3</v>
      </c>
      <c r="E28" s="32"/>
      <c r="F28" s="32">
        <v>88000</v>
      </c>
    </row>
    <row r="29" spans="1:6" ht="30">
      <c r="A29" s="78"/>
      <c r="B29" s="23"/>
      <c r="C29" s="30" t="s">
        <v>61</v>
      </c>
      <c r="D29" s="31" t="s">
        <v>551</v>
      </c>
      <c r="E29" s="32"/>
      <c r="F29" s="32">
        <v>19000</v>
      </c>
    </row>
    <row r="30" spans="1:6" ht="25.5" customHeight="1">
      <c r="A30" s="78"/>
      <c r="B30" s="23"/>
      <c r="C30" s="30" t="s">
        <v>18</v>
      </c>
      <c r="D30" s="31" t="s">
        <v>19</v>
      </c>
      <c r="E30" s="32"/>
      <c r="F30" s="32">
        <v>6000</v>
      </c>
    </row>
    <row r="31" spans="1:6" ht="23.25" customHeight="1">
      <c r="A31" s="78"/>
      <c r="B31" s="23"/>
      <c r="C31" s="30" t="s">
        <v>53</v>
      </c>
      <c r="D31" s="31" t="s">
        <v>28</v>
      </c>
      <c r="E31" s="32"/>
      <c r="F31" s="32">
        <v>2500</v>
      </c>
    </row>
    <row r="32" spans="1:6" ht="21" customHeight="1">
      <c r="A32" s="78"/>
      <c r="B32" s="23"/>
      <c r="C32" s="30" t="s">
        <v>20</v>
      </c>
      <c r="D32" s="31" t="s">
        <v>21</v>
      </c>
      <c r="E32" s="32"/>
      <c r="F32" s="32">
        <v>1000</v>
      </c>
    </row>
    <row r="33" spans="1:6" ht="29.25" customHeight="1">
      <c r="A33" s="93"/>
      <c r="B33" s="69"/>
      <c r="C33" s="175" t="s">
        <v>22</v>
      </c>
      <c r="D33" s="156" t="s">
        <v>44</v>
      </c>
      <c r="E33" s="44"/>
      <c r="F33" s="44">
        <v>66500</v>
      </c>
    </row>
    <row r="34" spans="1:6" ht="24" customHeight="1">
      <c r="A34" s="78"/>
      <c r="B34" s="23"/>
      <c r="C34" s="24" t="s">
        <v>30</v>
      </c>
      <c r="D34" s="25" t="s">
        <v>31</v>
      </c>
      <c r="E34" s="26"/>
      <c r="F34" s="26">
        <v>530</v>
      </c>
    </row>
    <row r="35" spans="1:6" ht="33.75" customHeight="1">
      <c r="A35" s="78"/>
      <c r="B35" s="23"/>
      <c r="C35" s="17" t="s">
        <v>435</v>
      </c>
      <c r="D35" s="11" t="s">
        <v>436</v>
      </c>
      <c r="E35" s="36"/>
      <c r="F35" s="36">
        <v>3000</v>
      </c>
    </row>
    <row r="36" spans="1:6" ht="33.75" customHeight="1">
      <c r="A36" s="78"/>
      <c r="B36" s="23"/>
      <c r="C36" s="30" t="s">
        <v>63</v>
      </c>
      <c r="D36" s="31" t="s">
        <v>64</v>
      </c>
      <c r="E36" s="32"/>
      <c r="F36" s="32">
        <v>4000</v>
      </c>
    </row>
    <row r="37" spans="1:6" ht="31.5" customHeight="1" hidden="1">
      <c r="A37" s="78"/>
      <c r="B37" s="23"/>
      <c r="C37" s="24" t="s">
        <v>162</v>
      </c>
      <c r="D37" s="25" t="s">
        <v>163</v>
      </c>
      <c r="E37" s="26"/>
      <c r="F37" s="26"/>
    </row>
    <row r="38" spans="1:6" ht="9" customHeight="1">
      <c r="A38" s="78"/>
      <c r="B38" s="23"/>
      <c r="C38" s="24"/>
      <c r="D38" s="25"/>
      <c r="E38" s="26"/>
      <c r="F38" s="26"/>
    </row>
    <row r="39" spans="1:6" ht="25.5" customHeight="1">
      <c r="A39" s="78"/>
      <c r="B39" s="21" t="s">
        <v>68</v>
      </c>
      <c r="C39" s="269" t="s">
        <v>84</v>
      </c>
      <c r="D39" s="270"/>
      <c r="E39" s="37">
        <f>E43+E52+E58</f>
        <v>348799</v>
      </c>
      <c r="F39" s="37">
        <f>SUM(F44:F49)+F50+F58</f>
        <v>348799</v>
      </c>
    </row>
    <row r="40" spans="1:6" ht="9" customHeight="1">
      <c r="A40" s="78"/>
      <c r="B40" s="172"/>
      <c r="C40" s="147"/>
      <c r="D40" s="174"/>
      <c r="E40" s="173"/>
      <c r="F40" s="173"/>
    </row>
    <row r="41" spans="1:6" ht="13.5" customHeight="1">
      <c r="A41" s="78"/>
      <c r="B41" s="177"/>
      <c r="C41" s="261" t="s">
        <v>483</v>
      </c>
      <c r="D41" s="262"/>
      <c r="E41" s="180">
        <f>E43</f>
        <v>16913</v>
      </c>
      <c r="F41" s="180">
        <f>SUM(F44:F48)</f>
        <v>16913</v>
      </c>
    </row>
    <row r="42" spans="1:6" ht="8.25" customHeight="1">
      <c r="A42" s="78"/>
      <c r="B42" s="177"/>
      <c r="C42" s="178"/>
      <c r="D42" s="179"/>
      <c r="E42" s="180"/>
      <c r="F42" s="180"/>
    </row>
    <row r="43" spans="1:6" ht="90">
      <c r="A43" s="78"/>
      <c r="B43" s="23"/>
      <c r="C43" s="40" t="s">
        <v>385</v>
      </c>
      <c r="D43" s="119" t="s">
        <v>381</v>
      </c>
      <c r="E43" s="32">
        <v>16913</v>
      </c>
      <c r="F43" s="32"/>
    </row>
    <row r="44" spans="1:6" ht="17.25" customHeight="1">
      <c r="A44" s="78"/>
      <c r="B44" s="23"/>
      <c r="C44" s="40" t="s">
        <v>390</v>
      </c>
      <c r="D44" s="41" t="s">
        <v>23</v>
      </c>
      <c r="E44" s="32"/>
      <c r="F44" s="32">
        <v>6500</v>
      </c>
    </row>
    <row r="45" spans="1:6" ht="20.25" customHeight="1">
      <c r="A45" s="78"/>
      <c r="B45" s="23"/>
      <c r="C45" s="40" t="s">
        <v>451</v>
      </c>
      <c r="D45" s="41" t="s">
        <v>7</v>
      </c>
      <c r="E45" s="32"/>
      <c r="F45" s="32">
        <v>5500</v>
      </c>
    </row>
    <row r="46" spans="1:8" ht="18" customHeight="1">
      <c r="A46" s="78"/>
      <c r="B46" s="23"/>
      <c r="C46" s="40" t="s">
        <v>386</v>
      </c>
      <c r="D46" s="41" t="s">
        <v>83</v>
      </c>
      <c r="E46" s="32"/>
      <c r="F46" s="32">
        <v>2100</v>
      </c>
      <c r="H46" s="42">
        <f>SUM(F44:F48)</f>
        <v>16913</v>
      </c>
    </row>
    <row r="47" spans="1:6" ht="18" customHeight="1">
      <c r="A47" s="78"/>
      <c r="B47" s="23"/>
      <c r="C47" s="40" t="s">
        <v>393</v>
      </c>
      <c r="D47" s="41" t="s">
        <v>11</v>
      </c>
      <c r="E47" s="32"/>
      <c r="F47" s="32">
        <v>313</v>
      </c>
    </row>
    <row r="48" spans="1:6" ht="21.75" customHeight="1">
      <c r="A48" s="78"/>
      <c r="B48" s="23"/>
      <c r="C48" s="40" t="s">
        <v>384</v>
      </c>
      <c r="D48" s="31" t="s">
        <v>3</v>
      </c>
      <c r="E48" s="32"/>
      <c r="F48" s="32">
        <v>2500</v>
      </c>
    </row>
    <row r="49" spans="1:6" ht="18.75" customHeight="1">
      <c r="A49" s="78"/>
      <c r="B49" s="23"/>
      <c r="C49" s="40"/>
      <c r="D49" s="41"/>
      <c r="E49" s="32"/>
      <c r="F49" s="32"/>
    </row>
    <row r="50" spans="1:6" ht="13.5" customHeight="1">
      <c r="A50" s="78"/>
      <c r="B50" s="177"/>
      <c r="C50" s="261" t="s">
        <v>484</v>
      </c>
      <c r="D50" s="262"/>
      <c r="E50" s="180">
        <f>E52</f>
        <v>36846</v>
      </c>
      <c r="F50" s="180">
        <f>SUM(F53:F57)</f>
        <v>36846</v>
      </c>
    </row>
    <row r="51" spans="1:6" ht="8.25" customHeight="1">
      <c r="A51" s="78"/>
      <c r="B51" s="177"/>
      <c r="C51" s="178"/>
      <c r="D51" s="179"/>
      <c r="E51" s="180"/>
      <c r="F51" s="180"/>
    </row>
    <row r="52" spans="1:6" ht="90">
      <c r="A52" s="78"/>
      <c r="B52" s="23"/>
      <c r="C52" s="40" t="s">
        <v>385</v>
      </c>
      <c r="D52" s="119" t="s">
        <v>381</v>
      </c>
      <c r="E52" s="32">
        <v>36846</v>
      </c>
      <c r="F52" s="32"/>
    </row>
    <row r="53" spans="1:6" ht="17.25" customHeight="1">
      <c r="A53" s="78"/>
      <c r="B53" s="23"/>
      <c r="C53" s="40" t="s">
        <v>390</v>
      </c>
      <c r="D53" s="41" t="s">
        <v>23</v>
      </c>
      <c r="E53" s="32"/>
      <c r="F53" s="32">
        <v>23070</v>
      </c>
    </row>
    <row r="54" spans="1:6" ht="20.25" customHeight="1">
      <c r="A54" s="78"/>
      <c r="B54" s="23"/>
      <c r="C54" s="40" t="s">
        <v>391</v>
      </c>
      <c r="D54" s="41" t="s">
        <v>7</v>
      </c>
      <c r="E54" s="32"/>
      <c r="F54" s="32">
        <v>3916</v>
      </c>
    </row>
    <row r="55" spans="1:6" ht="18" customHeight="1">
      <c r="A55" s="78"/>
      <c r="B55" s="23"/>
      <c r="C55" s="40" t="s">
        <v>386</v>
      </c>
      <c r="D55" s="41" t="s">
        <v>83</v>
      </c>
      <c r="E55" s="32"/>
      <c r="F55" s="32">
        <v>4639</v>
      </c>
    </row>
    <row r="56" spans="1:6" ht="18" customHeight="1">
      <c r="A56" s="78"/>
      <c r="B56" s="23"/>
      <c r="C56" s="40" t="s">
        <v>393</v>
      </c>
      <c r="D56" s="41" t="s">
        <v>11</v>
      </c>
      <c r="E56" s="32"/>
      <c r="F56" s="32">
        <v>661</v>
      </c>
    </row>
    <row r="57" spans="1:6" ht="20.25" customHeight="1">
      <c r="A57" s="78"/>
      <c r="B57" s="23"/>
      <c r="C57" s="40" t="s">
        <v>387</v>
      </c>
      <c r="D57" s="41" t="s">
        <v>52</v>
      </c>
      <c r="E57" s="32"/>
      <c r="F57" s="32">
        <v>4560</v>
      </c>
    </row>
    <row r="58" spans="1:6" ht="13.5" customHeight="1">
      <c r="A58" s="78"/>
      <c r="B58" s="177"/>
      <c r="C58" s="261" t="s">
        <v>565</v>
      </c>
      <c r="D58" s="262"/>
      <c r="E58" s="180">
        <f>E60+E61</f>
        <v>295040</v>
      </c>
      <c r="F58" s="180">
        <f>SUM(F62:F73)</f>
        <v>295040</v>
      </c>
    </row>
    <row r="59" spans="1:6" ht="8.25" customHeight="1">
      <c r="A59" s="78"/>
      <c r="B59" s="177"/>
      <c r="C59" s="178"/>
      <c r="D59" s="179"/>
      <c r="E59" s="180"/>
      <c r="F59" s="180"/>
    </row>
    <row r="60" spans="1:6" ht="90">
      <c r="A60" s="78"/>
      <c r="B60" s="23"/>
      <c r="C60" s="40" t="s">
        <v>385</v>
      </c>
      <c r="D60" s="119" t="s">
        <v>381</v>
      </c>
      <c r="E60" s="32">
        <v>250784</v>
      </c>
      <c r="F60" s="32"/>
    </row>
    <row r="61" spans="1:6" ht="90">
      <c r="A61" s="78"/>
      <c r="B61" s="23"/>
      <c r="C61" s="40" t="s">
        <v>74</v>
      </c>
      <c r="D61" s="119" t="s">
        <v>381</v>
      </c>
      <c r="E61" s="32">
        <v>44256</v>
      </c>
      <c r="F61" s="32"/>
    </row>
    <row r="62" spans="1:6" ht="15">
      <c r="A62" s="78"/>
      <c r="B62" s="23"/>
      <c r="C62" s="40" t="s">
        <v>531</v>
      </c>
      <c r="D62" s="119" t="s">
        <v>134</v>
      </c>
      <c r="E62" s="32"/>
      <c r="F62" s="32">
        <v>160306</v>
      </c>
    </row>
    <row r="63" spans="1:6" ht="15">
      <c r="A63" s="78"/>
      <c r="B63" s="23"/>
      <c r="C63" s="40" t="s">
        <v>389</v>
      </c>
      <c r="D63" s="119" t="s">
        <v>134</v>
      </c>
      <c r="E63" s="32"/>
      <c r="F63" s="32">
        <v>28289</v>
      </c>
    </row>
    <row r="64" spans="1:6" ht="17.25" customHeight="1">
      <c r="A64" s="78"/>
      <c r="B64" s="23"/>
      <c r="C64" s="40" t="s">
        <v>390</v>
      </c>
      <c r="D64" s="41" t="s">
        <v>23</v>
      </c>
      <c r="E64" s="32"/>
      <c r="F64" s="32">
        <v>15616</v>
      </c>
    </row>
    <row r="65" spans="1:6" ht="17.25" customHeight="1">
      <c r="A65" s="93"/>
      <c r="B65" s="69"/>
      <c r="C65" s="45" t="s">
        <v>75</v>
      </c>
      <c r="D65" s="43" t="s">
        <v>23</v>
      </c>
      <c r="E65" s="44"/>
      <c r="F65" s="44">
        <v>2756</v>
      </c>
    </row>
    <row r="66" spans="1:6" ht="17.25" customHeight="1">
      <c r="A66" s="78"/>
      <c r="B66" s="23"/>
      <c r="C66" s="38" t="s">
        <v>386</v>
      </c>
      <c r="D66" s="39" t="s">
        <v>9</v>
      </c>
      <c r="E66" s="29"/>
      <c r="F66" s="29">
        <v>48292</v>
      </c>
    </row>
    <row r="67" spans="1:6" ht="17.25" customHeight="1">
      <c r="A67" s="78"/>
      <c r="B67" s="23"/>
      <c r="C67" s="40" t="s">
        <v>76</v>
      </c>
      <c r="D67" s="41" t="s">
        <v>9</v>
      </c>
      <c r="E67" s="32"/>
      <c r="F67" s="32">
        <v>8522</v>
      </c>
    </row>
    <row r="68" spans="1:6" ht="17.25" customHeight="1">
      <c r="A68" s="78"/>
      <c r="B68" s="23"/>
      <c r="C68" s="40" t="s">
        <v>393</v>
      </c>
      <c r="D68" s="41" t="s">
        <v>11</v>
      </c>
      <c r="E68" s="32"/>
      <c r="F68" s="32">
        <v>382</v>
      </c>
    </row>
    <row r="69" spans="1:6" ht="17.25" customHeight="1">
      <c r="A69" s="78"/>
      <c r="B69" s="23"/>
      <c r="C69" s="40" t="s">
        <v>77</v>
      </c>
      <c r="D69" s="41" t="s">
        <v>11</v>
      </c>
      <c r="E69" s="32"/>
      <c r="F69" s="32">
        <v>67</v>
      </c>
    </row>
    <row r="70" spans="1:6" ht="20.25" customHeight="1">
      <c r="A70" s="78"/>
      <c r="B70" s="23"/>
      <c r="C70" s="40" t="s">
        <v>430</v>
      </c>
      <c r="D70" s="41" t="s">
        <v>25</v>
      </c>
      <c r="E70" s="32"/>
      <c r="F70" s="32">
        <v>637</v>
      </c>
    </row>
    <row r="71" spans="1:6" ht="18" customHeight="1">
      <c r="A71" s="78"/>
      <c r="B71" s="23"/>
      <c r="C71" s="40" t="s">
        <v>431</v>
      </c>
      <c r="D71" s="41" t="s">
        <v>25</v>
      </c>
      <c r="E71" s="32"/>
      <c r="F71" s="32">
        <v>113</v>
      </c>
    </row>
    <row r="72" spans="1:6" ht="18" customHeight="1">
      <c r="A72" s="78"/>
      <c r="B72" s="23"/>
      <c r="C72" s="40" t="s">
        <v>384</v>
      </c>
      <c r="D72" s="41" t="s">
        <v>3</v>
      </c>
      <c r="E72" s="32"/>
      <c r="F72" s="32">
        <v>25551</v>
      </c>
    </row>
    <row r="73" spans="1:6" ht="20.25" customHeight="1">
      <c r="A73" s="78"/>
      <c r="B73" s="23"/>
      <c r="C73" s="40" t="s">
        <v>82</v>
      </c>
      <c r="D73" s="41" t="s">
        <v>3</v>
      </c>
      <c r="E73" s="32"/>
      <c r="F73" s="32">
        <v>4509</v>
      </c>
    </row>
    <row r="74" spans="1:6" ht="12.75">
      <c r="A74" s="241"/>
      <c r="B74" s="259" t="s">
        <v>108</v>
      </c>
      <c r="C74" s="259"/>
      <c r="D74" s="260"/>
      <c r="E74" s="265">
        <f>E4+E14+E39</f>
        <v>916814</v>
      </c>
      <c r="F74" s="265">
        <f>F4+F9+F14+F39</f>
        <v>7430725</v>
      </c>
    </row>
    <row r="75" spans="1:6" ht="12.75">
      <c r="A75" s="242"/>
      <c r="B75" s="259"/>
      <c r="C75" s="259"/>
      <c r="D75" s="260"/>
      <c r="E75" s="266"/>
      <c r="F75" s="266"/>
    </row>
  </sheetData>
  <sheetProtection/>
  <mergeCells count="15">
    <mergeCell ref="B1:F1"/>
    <mergeCell ref="C4:D4"/>
    <mergeCell ref="C9:D9"/>
    <mergeCell ref="E74:E75"/>
    <mergeCell ref="F74:F75"/>
    <mergeCell ref="C50:D50"/>
    <mergeCell ref="B3:D3"/>
    <mergeCell ref="C14:D14"/>
    <mergeCell ref="C39:D39"/>
    <mergeCell ref="A74:A75"/>
    <mergeCell ref="B8:D8"/>
    <mergeCell ref="B13:D13"/>
    <mergeCell ref="B74:D75"/>
    <mergeCell ref="C41:D41"/>
    <mergeCell ref="C58:D58"/>
  </mergeCells>
  <printOptions/>
  <pageMargins left="1.1811023622047245" right="0.7480314960629921" top="0.4724409448818898" bottom="0.5118110236220472" header="0.5118110236220472" footer="0.5118110236220472"/>
  <pageSetup horizontalDpi="600" verticalDpi="600" orientation="portrait" paperSize="9" scale="90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2" width="7.7109375" style="0" customWidth="1"/>
    <col min="3" max="3" width="7.8515625" style="0" customWidth="1"/>
    <col min="4" max="4" width="37.8515625" style="0" customWidth="1"/>
    <col min="5" max="5" width="12.140625" style="201" customWidth="1"/>
    <col min="6" max="6" width="11.57421875" style="0" customWidth="1"/>
  </cols>
  <sheetData>
    <row r="1" spans="2:6" ht="39.75" customHeight="1">
      <c r="B1" s="245" t="s">
        <v>504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194" t="s">
        <v>70</v>
      </c>
      <c r="F2" s="83" t="s">
        <v>71</v>
      </c>
    </row>
    <row r="3" spans="1:6" s="87" customFormat="1" ht="31.5" customHeight="1">
      <c r="A3" s="79">
        <v>710</v>
      </c>
      <c r="B3" s="254" t="s">
        <v>127</v>
      </c>
      <c r="C3" s="255"/>
      <c r="D3" s="256"/>
      <c r="E3" s="195"/>
      <c r="F3" s="86">
        <f>F4</f>
        <v>563160</v>
      </c>
    </row>
    <row r="4" spans="1:6" ht="15">
      <c r="A4" s="78"/>
      <c r="B4" s="20" t="s">
        <v>89</v>
      </c>
      <c r="C4" s="267" t="s">
        <v>90</v>
      </c>
      <c r="D4" s="268"/>
      <c r="E4" s="196"/>
      <c r="F4" s="22">
        <f>SUM(F6:F22)</f>
        <v>563160</v>
      </c>
    </row>
    <row r="5" spans="1:6" ht="15">
      <c r="A5" s="78"/>
      <c r="B5" s="23"/>
      <c r="C5" s="24"/>
      <c r="D5" s="25"/>
      <c r="E5" s="197"/>
      <c r="F5" s="26"/>
    </row>
    <row r="6" spans="1:6" ht="22.5" customHeight="1">
      <c r="A6" s="78"/>
      <c r="B6" s="23"/>
      <c r="C6" s="30" t="s">
        <v>94</v>
      </c>
      <c r="D6" s="31" t="s">
        <v>23</v>
      </c>
      <c r="E6" s="198"/>
      <c r="F6" s="32">
        <v>84000</v>
      </c>
    </row>
    <row r="7" spans="1:6" ht="27" customHeight="1">
      <c r="A7" s="78"/>
      <c r="B7" s="23"/>
      <c r="C7" s="30" t="s">
        <v>65</v>
      </c>
      <c r="D7" s="31" t="s">
        <v>102</v>
      </c>
      <c r="E7" s="198"/>
      <c r="F7" s="32">
        <v>288160</v>
      </c>
    </row>
    <row r="8" spans="1:6" ht="21.75" customHeight="1">
      <c r="A8" s="78"/>
      <c r="B8" s="23"/>
      <c r="C8" s="30" t="s">
        <v>40</v>
      </c>
      <c r="D8" s="31" t="s">
        <v>7</v>
      </c>
      <c r="E8" s="198"/>
      <c r="F8" s="32">
        <v>23430</v>
      </c>
    </row>
    <row r="9" spans="1:6" ht="22.5" customHeight="1">
      <c r="A9" s="78"/>
      <c r="B9" s="23"/>
      <c r="C9" s="30" t="s">
        <v>41</v>
      </c>
      <c r="D9" s="31" t="s">
        <v>9</v>
      </c>
      <c r="E9" s="198"/>
      <c r="F9" s="32">
        <v>66000</v>
      </c>
    </row>
    <row r="10" spans="1:6" ht="21.75" customHeight="1">
      <c r="A10" s="78"/>
      <c r="B10" s="23"/>
      <c r="C10" s="30" t="s">
        <v>42</v>
      </c>
      <c r="D10" s="31" t="s">
        <v>11</v>
      </c>
      <c r="E10" s="198"/>
      <c r="F10" s="32">
        <v>9600</v>
      </c>
    </row>
    <row r="11" spans="1:6" ht="19.5" customHeight="1">
      <c r="A11" s="78"/>
      <c r="B11" s="23"/>
      <c r="C11" s="30" t="s">
        <v>51</v>
      </c>
      <c r="D11" s="31" t="s">
        <v>52</v>
      </c>
      <c r="E11" s="198"/>
      <c r="F11" s="32">
        <v>9000</v>
      </c>
    </row>
    <row r="12" spans="1:6" ht="23.25" customHeight="1">
      <c r="A12" s="78"/>
      <c r="B12" s="23"/>
      <c r="C12" s="30" t="s">
        <v>95</v>
      </c>
      <c r="D12" s="31" t="s">
        <v>13</v>
      </c>
      <c r="E12" s="198"/>
      <c r="F12" s="32">
        <v>18423</v>
      </c>
    </row>
    <row r="13" spans="1:6" ht="19.5" customHeight="1">
      <c r="A13" s="78"/>
      <c r="B13" s="23"/>
      <c r="C13" s="30" t="s">
        <v>96</v>
      </c>
      <c r="D13" s="31" t="s">
        <v>15</v>
      </c>
      <c r="E13" s="198"/>
      <c r="F13" s="32">
        <v>10000</v>
      </c>
    </row>
    <row r="14" spans="1:6" ht="17.25" customHeight="1">
      <c r="A14" s="78"/>
      <c r="B14" s="23"/>
      <c r="C14" s="30" t="s">
        <v>97</v>
      </c>
      <c r="D14" s="31" t="s">
        <v>17</v>
      </c>
      <c r="E14" s="198"/>
      <c r="F14" s="32">
        <v>1430</v>
      </c>
    </row>
    <row r="15" spans="1:6" ht="21" customHeight="1">
      <c r="A15" s="78"/>
      <c r="B15" s="23"/>
      <c r="C15" s="33" t="s">
        <v>29</v>
      </c>
      <c r="D15" s="31" t="s">
        <v>25</v>
      </c>
      <c r="E15" s="198"/>
      <c r="F15" s="32">
        <v>200</v>
      </c>
    </row>
    <row r="16" spans="1:6" ht="24" customHeight="1">
      <c r="A16" s="78"/>
      <c r="B16" s="23"/>
      <c r="C16" s="33" t="s">
        <v>98</v>
      </c>
      <c r="D16" s="31" t="s">
        <v>103</v>
      </c>
      <c r="E16" s="198"/>
      <c r="F16" s="32">
        <v>30000</v>
      </c>
    </row>
    <row r="17" spans="1:6" ht="30">
      <c r="A17" s="78"/>
      <c r="B17" s="23"/>
      <c r="C17" s="30" t="s">
        <v>61</v>
      </c>
      <c r="D17" s="31" t="s">
        <v>551</v>
      </c>
      <c r="E17" s="198"/>
      <c r="F17" s="32">
        <v>9117</v>
      </c>
    </row>
    <row r="18" spans="1:6" ht="21" customHeight="1">
      <c r="A18" s="78"/>
      <c r="B18" s="23"/>
      <c r="C18" s="30" t="s">
        <v>99</v>
      </c>
      <c r="D18" s="31" t="s">
        <v>19</v>
      </c>
      <c r="E18" s="198"/>
      <c r="F18" s="32">
        <v>100</v>
      </c>
    </row>
    <row r="19" spans="1:6" ht="24" customHeight="1">
      <c r="A19" s="78"/>
      <c r="B19" s="23"/>
      <c r="C19" s="30" t="s">
        <v>100</v>
      </c>
      <c r="D19" s="31" t="s">
        <v>21</v>
      </c>
      <c r="E19" s="198"/>
      <c r="F19" s="32">
        <v>2600</v>
      </c>
    </row>
    <row r="20" spans="1:6" ht="32.25" customHeight="1">
      <c r="A20" s="78"/>
      <c r="B20" s="23"/>
      <c r="C20" s="34" t="s">
        <v>43</v>
      </c>
      <c r="D20" s="35" t="s">
        <v>44</v>
      </c>
      <c r="E20" s="200"/>
      <c r="F20" s="36">
        <v>9500</v>
      </c>
    </row>
    <row r="21" spans="1:6" ht="33.75" customHeight="1">
      <c r="A21" s="78"/>
      <c r="B21" s="23"/>
      <c r="C21" s="30" t="s">
        <v>101</v>
      </c>
      <c r="D21" s="31" t="s">
        <v>106</v>
      </c>
      <c r="E21" s="198"/>
      <c r="F21" s="32">
        <v>800</v>
      </c>
    </row>
    <row r="22" spans="1:6" ht="33" customHeight="1">
      <c r="A22" s="78"/>
      <c r="B22" s="23"/>
      <c r="C22" s="24" t="s">
        <v>63</v>
      </c>
      <c r="D22" s="25" t="s">
        <v>64</v>
      </c>
      <c r="E22" s="197"/>
      <c r="F22" s="26">
        <v>800</v>
      </c>
    </row>
    <row r="23" spans="1:6" ht="12.75" customHeight="1">
      <c r="A23" s="78"/>
      <c r="B23" s="69"/>
      <c r="C23" s="45"/>
      <c r="D23" s="43"/>
      <c r="E23" s="199"/>
      <c r="F23" s="44"/>
    </row>
    <row r="24" spans="1:6" ht="12.75">
      <c r="A24" s="241"/>
      <c r="B24" s="246" t="s">
        <v>114</v>
      </c>
      <c r="C24" s="246"/>
      <c r="D24" s="247"/>
      <c r="E24" s="271">
        <f>E4</f>
        <v>0</v>
      </c>
      <c r="F24" s="273">
        <f>F4</f>
        <v>563160</v>
      </c>
    </row>
    <row r="25" spans="1:6" ht="12.75">
      <c r="A25" s="242"/>
      <c r="B25" s="248"/>
      <c r="C25" s="248"/>
      <c r="D25" s="249"/>
      <c r="E25" s="272"/>
      <c r="F25" s="249"/>
    </row>
  </sheetData>
  <sheetProtection/>
  <mergeCells count="7">
    <mergeCell ref="A24:A25"/>
    <mergeCell ref="C4:D4"/>
    <mergeCell ref="B1:F1"/>
    <mergeCell ref="B24:D25"/>
    <mergeCell ref="E24:E25"/>
    <mergeCell ref="F24:F25"/>
    <mergeCell ref="B3:D3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6.8515625" style="0" customWidth="1"/>
    <col min="4" max="4" width="37.8515625" style="0" customWidth="1"/>
    <col min="5" max="5" width="12.7109375" style="0" customWidth="1"/>
    <col min="6" max="6" width="12.28125" style="0" customWidth="1"/>
  </cols>
  <sheetData>
    <row r="1" spans="2:6" ht="39.75" customHeight="1">
      <c r="B1" s="245" t="s">
        <v>506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31.5" customHeight="1">
      <c r="A3" s="79">
        <v>600</v>
      </c>
      <c r="B3" s="254" t="s">
        <v>128</v>
      </c>
      <c r="C3" s="255"/>
      <c r="D3" s="256"/>
      <c r="E3" s="86">
        <f>E4</f>
        <v>104000</v>
      </c>
      <c r="F3" s="86">
        <f>F4</f>
        <v>10623186</v>
      </c>
    </row>
    <row r="4" spans="1:6" ht="15">
      <c r="A4" s="85"/>
      <c r="B4" s="20" t="s">
        <v>112</v>
      </c>
      <c r="C4" s="267" t="s">
        <v>113</v>
      </c>
      <c r="D4" s="268"/>
      <c r="E4" s="22">
        <f>E7+E6</f>
        <v>104000</v>
      </c>
      <c r="F4" s="22">
        <f>SUM(F8:F32)</f>
        <v>10623186</v>
      </c>
    </row>
    <row r="5" spans="1:6" ht="15">
      <c r="A5" s="85"/>
      <c r="B5" s="23"/>
      <c r="C5" s="24"/>
      <c r="D5" s="25"/>
      <c r="E5" s="26"/>
      <c r="F5" s="26"/>
    </row>
    <row r="6" spans="1:6" ht="60">
      <c r="A6" s="85"/>
      <c r="B6" s="23"/>
      <c r="C6" s="30" t="s">
        <v>402</v>
      </c>
      <c r="D6" s="31" t="s">
        <v>445</v>
      </c>
      <c r="E6" s="32">
        <v>97000</v>
      </c>
      <c r="F6" s="32"/>
    </row>
    <row r="7" spans="1:6" ht="15">
      <c r="A7" s="85"/>
      <c r="B7" s="23"/>
      <c r="C7" s="30" t="s">
        <v>331</v>
      </c>
      <c r="D7" s="31" t="s">
        <v>383</v>
      </c>
      <c r="E7" s="32">
        <v>7000</v>
      </c>
      <c r="F7" s="32"/>
    </row>
    <row r="8" spans="1:6" ht="16.5" customHeight="1">
      <c r="A8" s="85"/>
      <c r="B8" s="23"/>
      <c r="C8" s="30" t="s">
        <v>111</v>
      </c>
      <c r="D8" s="31" t="s">
        <v>446</v>
      </c>
      <c r="E8" s="32"/>
      <c r="F8" s="32">
        <v>22000</v>
      </c>
    </row>
    <row r="9" spans="1:8" ht="21" customHeight="1">
      <c r="A9" s="85"/>
      <c r="B9" s="23"/>
      <c r="C9" s="30" t="s">
        <v>5</v>
      </c>
      <c r="D9" s="31" t="s">
        <v>23</v>
      </c>
      <c r="E9" s="32"/>
      <c r="F9" s="32">
        <v>1043329</v>
      </c>
      <c r="H9" s="42"/>
    </row>
    <row r="10" spans="1:6" ht="22.5" customHeight="1">
      <c r="A10" s="85"/>
      <c r="B10" s="23"/>
      <c r="C10" s="30" t="s">
        <v>6</v>
      </c>
      <c r="D10" s="31" t="s">
        <v>7</v>
      </c>
      <c r="E10" s="32"/>
      <c r="F10" s="32">
        <v>75000</v>
      </c>
    </row>
    <row r="11" spans="1:6" ht="21" customHeight="1">
      <c r="A11" s="85"/>
      <c r="B11" s="23"/>
      <c r="C11" s="30" t="s">
        <v>8</v>
      </c>
      <c r="D11" s="31" t="s">
        <v>9</v>
      </c>
      <c r="E11" s="32"/>
      <c r="F11" s="32">
        <v>196351</v>
      </c>
    </row>
    <row r="12" spans="1:6" ht="21.75" customHeight="1">
      <c r="A12" s="85"/>
      <c r="B12" s="23"/>
      <c r="C12" s="30" t="s">
        <v>10</v>
      </c>
      <c r="D12" s="31" t="s">
        <v>11</v>
      </c>
      <c r="E12" s="32"/>
      <c r="F12" s="32">
        <v>21544</v>
      </c>
    </row>
    <row r="13" spans="1:6" ht="36" customHeight="1">
      <c r="A13" s="85"/>
      <c r="B13" s="23"/>
      <c r="C13" s="30" t="s">
        <v>362</v>
      </c>
      <c r="D13" s="31" t="s">
        <v>364</v>
      </c>
      <c r="E13" s="32"/>
      <c r="F13" s="32">
        <v>28000</v>
      </c>
    </row>
    <row r="14" spans="1:6" ht="22.5" customHeight="1">
      <c r="A14" s="85"/>
      <c r="B14" s="23"/>
      <c r="C14" s="30" t="s">
        <v>51</v>
      </c>
      <c r="D14" s="31" t="s">
        <v>52</v>
      </c>
      <c r="E14" s="32"/>
      <c r="F14" s="32">
        <v>14400</v>
      </c>
    </row>
    <row r="15" spans="1:6" ht="21.75" customHeight="1">
      <c r="A15" s="85"/>
      <c r="B15" s="23"/>
      <c r="C15" s="30" t="s">
        <v>12</v>
      </c>
      <c r="D15" s="31" t="s">
        <v>13</v>
      </c>
      <c r="E15" s="32"/>
      <c r="F15" s="32">
        <v>838000</v>
      </c>
    </row>
    <row r="16" spans="1:6" ht="19.5" customHeight="1">
      <c r="A16" s="85"/>
      <c r="B16" s="23"/>
      <c r="C16" s="30" t="s">
        <v>14</v>
      </c>
      <c r="D16" s="31" t="s">
        <v>15</v>
      </c>
      <c r="E16" s="32"/>
      <c r="F16" s="32">
        <v>45000</v>
      </c>
    </row>
    <row r="17" spans="1:6" ht="23.25" customHeight="1">
      <c r="A17" s="85"/>
      <c r="B17" s="23"/>
      <c r="C17" s="30" t="s">
        <v>16</v>
      </c>
      <c r="D17" s="31" t="s">
        <v>17</v>
      </c>
      <c r="E17" s="32"/>
      <c r="F17" s="32">
        <v>3695000</v>
      </c>
    </row>
    <row r="18" spans="1:6" ht="24" customHeight="1">
      <c r="A18" s="85"/>
      <c r="B18" s="23"/>
      <c r="C18" s="30" t="s">
        <v>29</v>
      </c>
      <c r="D18" s="31" t="s">
        <v>25</v>
      </c>
      <c r="E18" s="32"/>
      <c r="F18" s="32">
        <v>2100</v>
      </c>
    </row>
    <row r="19" spans="1:6" ht="21" customHeight="1">
      <c r="A19" s="85"/>
      <c r="B19" s="23"/>
      <c r="C19" s="30" t="s">
        <v>2</v>
      </c>
      <c r="D19" s="31" t="s">
        <v>3</v>
      </c>
      <c r="E19" s="32"/>
      <c r="F19" s="32">
        <v>2275912</v>
      </c>
    </row>
    <row r="20" spans="1:6" ht="30">
      <c r="A20" s="85"/>
      <c r="B20" s="23"/>
      <c r="C20" s="30" t="s">
        <v>61</v>
      </c>
      <c r="D20" s="31" t="s">
        <v>551</v>
      </c>
      <c r="E20" s="32"/>
      <c r="F20" s="32">
        <v>21400</v>
      </c>
    </row>
    <row r="21" spans="1:6" ht="25.5" customHeight="1">
      <c r="A21" s="85"/>
      <c r="B21" s="23"/>
      <c r="C21" s="30" t="s">
        <v>18</v>
      </c>
      <c r="D21" s="31" t="s">
        <v>19</v>
      </c>
      <c r="E21" s="32"/>
      <c r="F21" s="32">
        <v>500</v>
      </c>
    </row>
    <row r="22" spans="1:6" ht="23.25" customHeight="1">
      <c r="A22" s="85"/>
      <c r="B22" s="23"/>
      <c r="C22" s="30" t="s">
        <v>53</v>
      </c>
      <c r="D22" s="31" t="s">
        <v>28</v>
      </c>
      <c r="E22" s="32"/>
      <c r="F22" s="32">
        <v>200</v>
      </c>
    </row>
    <row r="23" spans="1:6" ht="21" customHeight="1">
      <c r="A23" s="85"/>
      <c r="B23" s="23"/>
      <c r="C23" s="30" t="s">
        <v>20</v>
      </c>
      <c r="D23" s="31" t="s">
        <v>21</v>
      </c>
      <c r="E23" s="32"/>
      <c r="F23" s="32">
        <v>15000</v>
      </c>
    </row>
    <row r="24" spans="1:6" ht="29.25" customHeight="1">
      <c r="A24" s="85"/>
      <c r="B24" s="23"/>
      <c r="C24" s="30" t="s">
        <v>22</v>
      </c>
      <c r="D24" s="31" t="s">
        <v>44</v>
      </c>
      <c r="E24" s="32"/>
      <c r="F24" s="32">
        <v>29000</v>
      </c>
    </row>
    <row r="25" spans="1:6" ht="19.5" customHeight="1">
      <c r="A25" s="85"/>
      <c r="B25" s="23"/>
      <c r="C25" s="30" t="s">
        <v>115</v>
      </c>
      <c r="D25" s="31" t="s">
        <v>26</v>
      </c>
      <c r="E25" s="32"/>
      <c r="F25" s="32">
        <v>5200</v>
      </c>
    </row>
    <row r="26" spans="1:6" ht="19.5" customHeight="1">
      <c r="A26" s="85"/>
      <c r="B26" s="23"/>
      <c r="C26" s="30" t="s">
        <v>366</v>
      </c>
      <c r="D26" s="31" t="s">
        <v>31</v>
      </c>
      <c r="E26" s="32"/>
      <c r="F26" s="32">
        <v>50</v>
      </c>
    </row>
    <row r="27" spans="1:6" ht="33" customHeight="1">
      <c r="A27" s="85"/>
      <c r="B27" s="23"/>
      <c r="C27" s="30" t="s">
        <v>435</v>
      </c>
      <c r="D27" s="31" t="s">
        <v>436</v>
      </c>
      <c r="E27" s="32"/>
      <c r="F27" s="32">
        <v>2000</v>
      </c>
    </row>
    <row r="28" spans="1:6" ht="33" customHeight="1" hidden="1">
      <c r="A28" s="222"/>
      <c r="B28" s="69"/>
      <c r="C28" s="175" t="s">
        <v>116</v>
      </c>
      <c r="D28" s="156" t="s">
        <v>313</v>
      </c>
      <c r="E28" s="44"/>
      <c r="F28" s="44"/>
    </row>
    <row r="29" spans="1:6" ht="33" customHeight="1">
      <c r="A29" s="85"/>
      <c r="B29" s="23"/>
      <c r="C29" s="27" t="s">
        <v>157</v>
      </c>
      <c r="D29" s="28" t="s">
        <v>161</v>
      </c>
      <c r="E29" s="29"/>
      <c r="F29" s="29">
        <v>5000</v>
      </c>
    </row>
    <row r="30" spans="1:6" ht="33.75" customHeight="1">
      <c r="A30" s="85"/>
      <c r="B30" s="23"/>
      <c r="C30" s="30" t="s">
        <v>63</v>
      </c>
      <c r="D30" s="31" t="s">
        <v>64</v>
      </c>
      <c r="E30" s="32"/>
      <c r="F30" s="32">
        <v>7500</v>
      </c>
    </row>
    <row r="31" spans="1:6" ht="27" customHeight="1">
      <c r="A31" s="85"/>
      <c r="B31" s="23"/>
      <c r="C31" s="30" t="s">
        <v>72</v>
      </c>
      <c r="D31" s="31" t="s">
        <v>73</v>
      </c>
      <c r="E31" s="32"/>
      <c r="F31" s="32">
        <v>2280700</v>
      </c>
    </row>
    <row r="32" spans="1:6" ht="27" customHeight="1" hidden="1">
      <c r="A32" s="85"/>
      <c r="B32" s="23"/>
      <c r="C32" s="30" t="s">
        <v>403</v>
      </c>
      <c r="D32" s="31" t="s">
        <v>163</v>
      </c>
      <c r="E32" s="32"/>
      <c r="F32" s="32"/>
    </row>
    <row r="33" spans="1:6" ht="8.25" customHeight="1">
      <c r="A33" s="85"/>
      <c r="B33" s="23"/>
      <c r="C33" s="175"/>
      <c r="D33" s="156"/>
      <c r="E33" s="44"/>
      <c r="F33" s="44"/>
    </row>
    <row r="34" spans="1:6" ht="12.75">
      <c r="A34" s="241"/>
      <c r="B34" s="246" t="s">
        <v>114</v>
      </c>
      <c r="C34" s="246"/>
      <c r="D34" s="247"/>
      <c r="E34" s="265">
        <f>E4</f>
        <v>104000</v>
      </c>
      <c r="F34" s="273">
        <f>F4</f>
        <v>10623186</v>
      </c>
    </row>
    <row r="35" spans="1:6" ht="12.75">
      <c r="A35" s="242"/>
      <c r="B35" s="248"/>
      <c r="C35" s="248"/>
      <c r="D35" s="249"/>
      <c r="E35" s="266"/>
      <c r="F35" s="249"/>
    </row>
  </sheetData>
  <sheetProtection/>
  <mergeCells count="7">
    <mergeCell ref="A34:A35"/>
    <mergeCell ref="B1:F1"/>
    <mergeCell ref="C4:D4"/>
    <mergeCell ref="B34:D35"/>
    <mergeCell ref="E34:E35"/>
    <mergeCell ref="F34:F35"/>
    <mergeCell ref="B3:D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view="pageBreakPreview" zoomScaleSheetLayoutView="100" zoomScalePageLayoutView="0" workbookViewId="0" topLeftCell="A101">
      <selection activeCell="I111" sqref="I111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7.7109375" style="0" customWidth="1"/>
    <col min="4" max="4" width="37.8515625" style="0" customWidth="1"/>
    <col min="5" max="5" width="12.28125" style="0" customWidth="1"/>
    <col min="6" max="6" width="12.7109375" style="0" customWidth="1"/>
    <col min="8" max="8" width="13.00390625" style="0" customWidth="1"/>
    <col min="9" max="9" width="10.140625" style="0" bestFit="1" customWidth="1"/>
  </cols>
  <sheetData>
    <row r="1" spans="2:6" ht="39.75" customHeight="1">
      <c r="B1" s="281" t="s">
        <v>507</v>
      </c>
      <c r="C1" s="281"/>
      <c r="D1" s="281"/>
      <c r="E1" s="281"/>
      <c r="F1" s="281"/>
    </row>
    <row r="2" spans="2:6" ht="39.75" customHeight="1">
      <c r="B2" s="240"/>
      <c r="C2" s="240"/>
      <c r="D2" s="240"/>
      <c r="E2" s="240"/>
      <c r="F2" s="240"/>
    </row>
    <row r="3" spans="1:6" ht="31.5" customHeight="1">
      <c r="A3" s="52" t="s">
        <v>123</v>
      </c>
      <c r="B3" s="18" t="s">
        <v>69</v>
      </c>
      <c r="C3" s="18" t="s">
        <v>0</v>
      </c>
      <c r="D3" s="18" t="s">
        <v>1</v>
      </c>
      <c r="E3" s="19" t="s">
        <v>70</v>
      </c>
      <c r="F3" s="19" t="s">
        <v>71</v>
      </c>
    </row>
    <row r="4" spans="1:6" s="87" customFormat="1" ht="26.25" customHeight="1">
      <c r="A4" s="79">
        <v>851</v>
      </c>
      <c r="B4" s="254" t="s">
        <v>125</v>
      </c>
      <c r="C4" s="255"/>
      <c r="D4" s="256"/>
      <c r="E4" s="86">
        <f>E5</f>
        <v>0</v>
      </c>
      <c r="F4" s="86">
        <f>F5</f>
        <v>15148</v>
      </c>
    </row>
    <row r="5" spans="1:6" s="51" customFormat="1" ht="48" customHeight="1">
      <c r="A5" s="84"/>
      <c r="B5" s="50">
        <v>85156</v>
      </c>
      <c r="C5" s="263" t="s">
        <v>85</v>
      </c>
      <c r="D5" s="264"/>
      <c r="E5" s="61"/>
      <c r="F5" s="61">
        <f>F7</f>
        <v>15148</v>
      </c>
    </row>
    <row r="6" spans="1:6" s="51" customFormat="1" ht="13.5" customHeight="1">
      <c r="A6" s="84"/>
      <c r="B6" s="62"/>
      <c r="C6" s="63"/>
      <c r="D6" s="64"/>
      <c r="E6" s="65"/>
      <c r="F6" s="65"/>
    </row>
    <row r="7" spans="1:6" ht="21.75" customHeight="1">
      <c r="A7" s="78"/>
      <c r="B7" s="53"/>
      <c r="C7" s="48" t="s">
        <v>86</v>
      </c>
      <c r="D7" s="49" t="s">
        <v>87</v>
      </c>
      <c r="E7" s="60"/>
      <c r="F7" s="74">
        <f>SUM(F9:F11)</f>
        <v>15148</v>
      </c>
    </row>
    <row r="8" spans="1:6" ht="19.5" customHeight="1">
      <c r="A8" s="78"/>
      <c r="B8" s="53"/>
      <c r="C8" s="71"/>
      <c r="D8" s="70" t="s">
        <v>119</v>
      </c>
      <c r="E8" s="72"/>
      <c r="F8" s="72"/>
    </row>
    <row r="9" spans="1:6" ht="19.5" customHeight="1">
      <c r="A9" s="78"/>
      <c r="B9" s="53"/>
      <c r="C9" s="71"/>
      <c r="D9" s="70" t="s">
        <v>120</v>
      </c>
      <c r="E9" s="74"/>
      <c r="F9" s="74">
        <v>3370</v>
      </c>
    </row>
    <row r="10" spans="1:6" ht="19.5" customHeight="1">
      <c r="A10" s="78"/>
      <c r="B10" s="53"/>
      <c r="C10" s="71"/>
      <c r="D10" s="70" t="s">
        <v>121</v>
      </c>
      <c r="E10" s="74"/>
      <c r="F10" s="74">
        <v>5600</v>
      </c>
    </row>
    <row r="11" spans="1:6" ht="19.5" customHeight="1">
      <c r="A11" s="78"/>
      <c r="B11" s="53"/>
      <c r="C11" s="71"/>
      <c r="D11" s="70" t="s">
        <v>122</v>
      </c>
      <c r="E11" s="74"/>
      <c r="F11" s="74">
        <v>6178</v>
      </c>
    </row>
    <row r="12" spans="1:6" ht="9" customHeight="1">
      <c r="A12" s="78"/>
      <c r="B12" s="53"/>
      <c r="C12" s="71"/>
      <c r="D12" s="70"/>
      <c r="E12" s="74"/>
      <c r="F12" s="74"/>
    </row>
    <row r="13" spans="1:6" ht="11.25" customHeight="1">
      <c r="A13" s="78"/>
      <c r="B13" s="54"/>
      <c r="C13" s="73"/>
      <c r="D13" s="75"/>
      <c r="E13" s="76"/>
      <c r="F13" s="76"/>
    </row>
    <row r="14" spans="1:6" s="87" customFormat="1" ht="27" customHeight="1">
      <c r="A14" s="79">
        <v>852</v>
      </c>
      <c r="B14" s="254" t="s">
        <v>126</v>
      </c>
      <c r="C14" s="255"/>
      <c r="D14" s="256"/>
      <c r="E14" s="86">
        <f>E15+E41+E46+E56+E64+E90</f>
        <v>2342842</v>
      </c>
      <c r="F14" s="86">
        <f>F15+F29+F41+F46+F56+F64+F90+F86</f>
        <v>10862464</v>
      </c>
    </row>
    <row r="15" spans="1:6" ht="15">
      <c r="A15" s="78"/>
      <c r="B15" s="20" t="s">
        <v>129</v>
      </c>
      <c r="C15" s="267" t="s">
        <v>130</v>
      </c>
      <c r="D15" s="268"/>
      <c r="E15" s="22">
        <f>E18+E17</f>
        <v>535000</v>
      </c>
      <c r="F15" s="22">
        <f>F19+F24+F27+F20</f>
        <v>815755</v>
      </c>
    </row>
    <row r="16" spans="1:6" ht="15">
      <c r="A16" s="78"/>
      <c r="B16" s="23"/>
      <c r="C16" s="24"/>
      <c r="D16" s="25"/>
      <c r="E16" s="26"/>
      <c r="F16" s="26"/>
    </row>
    <row r="17" spans="1:6" ht="60">
      <c r="A17" s="78"/>
      <c r="B17" s="23"/>
      <c r="C17" s="24" t="s">
        <v>138</v>
      </c>
      <c r="D17" s="25" t="s">
        <v>450</v>
      </c>
      <c r="E17" s="26">
        <v>290000</v>
      </c>
      <c r="F17" s="26"/>
    </row>
    <row r="18" spans="1:6" ht="60">
      <c r="A18" s="78"/>
      <c r="B18" s="23"/>
      <c r="C18" s="30" t="s">
        <v>131</v>
      </c>
      <c r="D18" s="31" t="s">
        <v>508</v>
      </c>
      <c r="E18" s="32">
        <v>245000</v>
      </c>
      <c r="F18" s="32"/>
    </row>
    <row r="19" spans="1:6" ht="66.75" customHeight="1">
      <c r="A19" s="78"/>
      <c r="B19" s="23"/>
      <c r="C19" s="30" t="s">
        <v>131</v>
      </c>
      <c r="D19" s="28" t="s">
        <v>509</v>
      </c>
      <c r="E19" s="32"/>
      <c r="F19" s="32">
        <v>50000</v>
      </c>
    </row>
    <row r="20" spans="1:6" ht="66.75" customHeight="1">
      <c r="A20" s="78"/>
      <c r="B20" s="23"/>
      <c r="C20" s="30" t="s">
        <v>280</v>
      </c>
      <c r="D20" s="28" t="s">
        <v>486</v>
      </c>
      <c r="E20" s="32"/>
      <c r="F20" s="32">
        <f>F22+F23</f>
        <v>83000</v>
      </c>
    </row>
    <row r="21" spans="1:6" ht="20.25" customHeight="1">
      <c r="A21" s="78"/>
      <c r="B21" s="23"/>
      <c r="C21" s="30"/>
      <c r="D21" s="28" t="s">
        <v>119</v>
      </c>
      <c r="E21" s="32"/>
      <c r="F21" s="32"/>
    </row>
    <row r="22" spans="1:6" ht="22.5" customHeight="1">
      <c r="A22" s="78"/>
      <c r="B22" s="23"/>
      <c r="C22" s="30"/>
      <c r="D22" s="28" t="s">
        <v>321</v>
      </c>
      <c r="E22" s="32"/>
      <c r="F22" s="32">
        <v>72500</v>
      </c>
    </row>
    <row r="23" spans="1:6" ht="21" customHeight="1">
      <c r="A23" s="78"/>
      <c r="B23" s="23"/>
      <c r="C23" s="30"/>
      <c r="D23" s="28" t="s">
        <v>306</v>
      </c>
      <c r="E23" s="32"/>
      <c r="F23" s="32">
        <v>10500</v>
      </c>
    </row>
    <row r="24" spans="1:8" ht="81.75" customHeight="1">
      <c r="A24" s="78"/>
      <c r="B24" s="23"/>
      <c r="C24" s="30" t="s">
        <v>132</v>
      </c>
      <c r="D24" s="31" t="s">
        <v>510</v>
      </c>
      <c r="E24" s="32"/>
      <c r="F24" s="32">
        <f>F26</f>
        <v>432755</v>
      </c>
      <c r="H24" s="42"/>
    </row>
    <row r="25" spans="1:8" ht="15" customHeight="1">
      <c r="A25" s="78"/>
      <c r="B25" s="23"/>
      <c r="C25" s="30"/>
      <c r="D25" s="31" t="s">
        <v>119</v>
      </c>
      <c r="E25" s="32"/>
      <c r="F25" s="32"/>
      <c r="H25" s="42"/>
    </row>
    <row r="26" spans="1:8" ht="15.75" customHeight="1">
      <c r="A26" s="78"/>
      <c r="B26" s="23"/>
      <c r="C26" s="30"/>
      <c r="D26" s="31" t="s">
        <v>135</v>
      </c>
      <c r="E26" s="32"/>
      <c r="F26" s="32">
        <v>432755</v>
      </c>
      <c r="H26" s="42"/>
    </row>
    <row r="27" spans="1:6" ht="18" customHeight="1">
      <c r="A27" s="78"/>
      <c r="B27" s="23"/>
      <c r="C27" s="30" t="s">
        <v>133</v>
      </c>
      <c r="D27" s="31" t="s">
        <v>134</v>
      </c>
      <c r="E27" s="32"/>
      <c r="F27" s="32">
        <v>250000</v>
      </c>
    </row>
    <row r="28" spans="1:6" ht="7.5" customHeight="1">
      <c r="A28" s="93"/>
      <c r="B28" s="69"/>
      <c r="C28" s="175"/>
      <c r="D28" s="156"/>
      <c r="E28" s="44"/>
      <c r="F28" s="44"/>
    </row>
    <row r="29" spans="1:6" ht="15">
      <c r="A29" s="78"/>
      <c r="B29" s="202" t="s">
        <v>136</v>
      </c>
      <c r="C29" s="282" t="s">
        <v>137</v>
      </c>
      <c r="D29" s="283"/>
      <c r="E29" s="203"/>
      <c r="F29" s="203">
        <f>F31+F33</f>
        <v>3027411</v>
      </c>
    </row>
    <row r="30" spans="1:6" ht="15">
      <c r="A30" s="78"/>
      <c r="B30" s="23"/>
      <c r="C30" s="24"/>
      <c r="D30" s="25"/>
      <c r="E30" s="26"/>
      <c r="F30" s="26"/>
    </row>
    <row r="31" spans="1:6" ht="60">
      <c r="A31" s="78"/>
      <c r="B31" s="23"/>
      <c r="C31" s="27" t="s">
        <v>138</v>
      </c>
      <c r="D31" s="28" t="s">
        <v>511</v>
      </c>
      <c r="E31" s="29"/>
      <c r="F31" s="29">
        <v>64413</v>
      </c>
    </row>
    <row r="32" spans="1:6" ht="27" customHeight="1">
      <c r="A32" s="78"/>
      <c r="B32" s="23"/>
      <c r="C32" s="30"/>
      <c r="D32" s="31" t="s">
        <v>139</v>
      </c>
      <c r="E32" s="32"/>
      <c r="F32" s="32"/>
    </row>
    <row r="33" spans="1:6" ht="81.75" customHeight="1">
      <c r="A33" s="78"/>
      <c r="B33" s="23"/>
      <c r="C33" s="30" t="s">
        <v>132</v>
      </c>
      <c r="D33" s="31" t="s">
        <v>510</v>
      </c>
      <c r="E33" s="32"/>
      <c r="F33" s="32">
        <f>F35+F36+F37+F38+F39</f>
        <v>2962998</v>
      </c>
    </row>
    <row r="34" spans="1:8" ht="21" customHeight="1">
      <c r="A34" s="78"/>
      <c r="B34" s="23"/>
      <c r="C34" s="30"/>
      <c r="D34" s="31" t="s">
        <v>119</v>
      </c>
      <c r="E34" s="32"/>
      <c r="F34" s="32"/>
      <c r="H34" s="42"/>
    </row>
    <row r="35" spans="1:6" ht="22.5" customHeight="1">
      <c r="A35" s="78"/>
      <c r="B35" s="23"/>
      <c r="C35" s="30"/>
      <c r="D35" s="31" t="s">
        <v>487</v>
      </c>
      <c r="E35" s="32"/>
      <c r="F35" s="32">
        <v>193239</v>
      </c>
    </row>
    <row r="36" spans="1:6" ht="21" customHeight="1">
      <c r="A36" s="78"/>
      <c r="B36" s="23"/>
      <c r="C36" s="30"/>
      <c r="D36" s="31" t="s">
        <v>488</v>
      </c>
      <c r="E36" s="32"/>
      <c r="F36" s="32">
        <v>1159434</v>
      </c>
    </row>
    <row r="37" spans="1:6" ht="21.75" customHeight="1">
      <c r="A37" s="78"/>
      <c r="B37" s="23"/>
      <c r="C37" s="30"/>
      <c r="D37" s="31" t="s">
        <v>140</v>
      </c>
      <c r="E37" s="32"/>
      <c r="F37" s="32">
        <v>300594</v>
      </c>
    </row>
    <row r="38" spans="1:6" ht="22.5" customHeight="1">
      <c r="A38" s="78"/>
      <c r="B38" s="23"/>
      <c r="C38" s="30"/>
      <c r="D38" s="31" t="s">
        <v>141</v>
      </c>
      <c r="E38" s="32"/>
      <c r="F38" s="32">
        <v>772956</v>
      </c>
    </row>
    <row r="39" spans="1:6" ht="21.75" customHeight="1">
      <c r="A39" s="78"/>
      <c r="B39" s="23"/>
      <c r="C39" s="30"/>
      <c r="D39" s="31" t="s">
        <v>142</v>
      </c>
      <c r="E39" s="32"/>
      <c r="F39" s="32">
        <v>536775</v>
      </c>
    </row>
    <row r="40" spans="1:6" ht="9.75" customHeight="1">
      <c r="A40" s="78"/>
      <c r="B40" s="23"/>
      <c r="C40" s="30"/>
      <c r="D40" s="31"/>
      <c r="E40" s="32"/>
      <c r="F40" s="32"/>
    </row>
    <row r="41" spans="1:6" ht="15">
      <c r="A41" s="78"/>
      <c r="B41" s="20" t="s">
        <v>143</v>
      </c>
      <c r="C41" s="267" t="s">
        <v>145</v>
      </c>
      <c r="D41" s="268"/>
      <c r="E41" s="22">
        <f>E43</f>
        <v>396000</v>
      </c>
      <c r="F41" s="22">
        <f>F44</f>
        <v>396000</v>
      </c>
    </row>
    <row r="42" spans="1:6" ht="15">
      <c r="A42" s="78"/>
      <c r="B42" s="23"/>
      <c r="C42" s="99"/>
      <c r="D42" s="100"/>
      <c r="E42" s="101"/>
      <c r="F42" s="101"/>
    </row>
    <row r="43" spans="1:6" ht="60">
      <c r="A43" s="78"/>
      <c r="B43" s="23"/>
      <c r="C43" s="30" t="s">
        <v>91</v>
      </c>
      <c r="D43" s="31" t="s">
        <v>512</v>
      </c>
      <c r="E43" s="32">
        <v>396000</v>
      </c>
      <c r="F43" s="32"/>
    </row>
    <row r="44" spans="1:6" ht="48" customHeight="1">
      <c r="A44" s="78"/>
      <c r="B44" s="23"/>
      <c r="C44" s="30" t="s">
        <v>88</v>
      </c>
      <c r="D44" s="31" t="s">
        <v>107</v>
      </c>
      <c r="E44" s="32"/>
      <c r="F44" s="32">
        <v>396000</v>
      </c>
    </row>
    <row r="45" spans="1:6" ht="10.5" customHeight="1">
      <c r="A45" s="78"/>
      <c r="B45" s="23"/>
      <c r="C45" s="30"/>
      <c r="D45" s="31"/>
      <c r="E45" s="32"/>
      <c r="F45" s="32"/>
    </row>
    <row r="46" spans="1:6" ht="15">
      <c r="A46" s="78"/>
      <c r="B46" s="20" t="s">
        <v>144</v>
      </c>
      <c r="C46" s="267" t="s">
        <v>146</v>
      </c>
      <c r="D46" s="268"/>
      <c r="E46" s="22">
        <f>E49+E48</f>
        <v>910000</v>
      </c>
      <c r="F46" s="22">
        <f>F50+F51+F52+F53+F54+F55</f>
        <v>4676854</v>
      </c>
    </row>
    <row r="47" spans="1:6" ht="15">
      <c r="A47" s="78"/>
      <c r="B47" s="23"/>
      <c r="C47" s="24"/>
      <c r="D47" s="25"/>
      <c r="E47" s="26"/>
      <c r="F47" s="26"/>
    </row>
    <row r="48" spans="1:6" ht="57.75" customHeight="1">
      <c r="A48" s="78"/>
      <c r="B48" s="23"/>
      <c r="C48" s="24" t="s">
        <v>138</v>
      </c>
      <c r="D48" s="25" t="s">
        <v>450</v>
      </c>
      <c r="E48" s="26">
        <v>180000</v>
      </c>
      <c r="F48" s="26"/>
    </row>
    <row r="49" spans="1:6" ht="57.75" customHeight="1">
      <c r="A49" s="78"/>
      <c r="B49" s="23"/>
      <c r="C49" s="30" t="s">
        <v>131</v>
      </c>
      <c r="D49" s="31" t="s">
        <v>508</v>
      </c>
      <c r="E49" s="32">
        <v>730000</v>
      </c>
      <c r="F49" s="32"/>
    </row>
    <row r="50" spans="1:6" ht="63" customHeight="1">
      <c r="A50" s="78"/>
      <c r="B50" s="23"/>
      <c r="C50" s="30" t="s">
        <v>131</v>
      </c>
      <c r="D50" s="31" t="s">
        <v>509</v>
      </c>
      <c r="E50" s="32"/>
      <c r="F50" s="32">
        <v>305000</v>
      </c>
    </row>
    <row r="51" spans="1:6" ht="16.5" customHeight="1">
      <c r="A51" s="78"/>
      <c r="B51" s="23"/>
      <c r="C51" s="30" t="s">
        <v>133</v>
      </c>
      <c r="D51" s="31" t="s">
        <v>134</v>
      </c>
      <c r="E51" s="32"/>
      <c r="F51" s="32">
        <v>4038600</v>
      </c>
    </row>
    <row r="52" spans="1:6" ht="18" customHeight="1">
      <c r="A52" s="78"/>
      <c r="B52" s="23"/>
      <c r="C52" s="30" t="s">
        <v>41</v>
      </c>
      <c r="D52" s="31" t="s">
        <v>9</v>
      </c>
      <c r="E52" s="32"/>
      <c r="F52" s="32">
        <v>48525</v>
      </c>
    </row>
    <row r="53" spans="1:6" ht="18" customHeight="1">
      <c r="A53" s="78"/>
      <c r="B53" s="23"/>
      <c r="C53" s="30" t="s">
        <v>42</v>
      </c>
      <c r="D53" s="31" t="s">
        <v>11</v>
      </c>
      <c r="E53" s="32"/>
      <c r="F53" s="32">
        <v>6809</v>
      </c>
    </row>
    <row r="54" spans="1:6" ht="18" customHeight="1">
      <c r="A54" s="78"/>
      <c r="B54" s="23"/>
      <c r="C54" s="30" t="s">
        <v>51</v>
      </c>
      <c r="D54" s="31" t="s">
        <v>52</v>
      </c>
      <c r="E54" s="32"/>
      <c r="F54" s="32">
        <v>277920</v>
      </c>
    </row>
    <row r="55" spans="1:6" ht="13.5" customHeight="1">
      <c r="A55" s="93"/>
      <c r="B55" s="69"/>
      <c r="C55" s="175"/>
      <c r="D55" s="156"/>
      <c r="E55" s="44"/>
      <c r="F55" s="44"/>
    </row>
    <row r="56" spans="1:6" ht="36.75" customHeight="1">
      <c r="A56" s="78"/>
      <c r="B56" s="20" t="s">
        <v>147</v>
      </c>
      <c r="C56" s="267" t="s">
        <v>148</v>
      </c>
      <c r="D56" s="268"/>
      <c r="E56" s="22">
        <f>E58</f>
        <v>12690</v>
      </c>
      <c r="F56" s="22">
        <f>F58+F59+F62</f>
        <v>312690</v>
      </c>
    </row>
    <row r="57" spans="1:6" ht="15">
      <c r="A57" s="78"/>
      <c r="B57" s="23"/>
      <c r="C57" s="24"/>
      <c r="D57" s="25"/>
      <c r="E57" s="26"/>
      <c r="F57" s="26"/>
    </row>
    <row r="58" spans="1:6" ht="60">
      <c r="A58" s="78"/>
      <c r="B58" s="23"/>
      <c r="C58" s="30" t="s">
        <v>91</v>
      </c>
      <c r="D58" s="31" t="s">
        <v>512</v>
      </c>
      <c r="E58" s="32">
        <v>12690</v>
      </c>
      <c r="F58" s="32"/>
    </row>
    <row r="59" spans="1:6" ht="47.25" customHeight="1">
      <c r="A59" s="78"/>
      <c r="B59" s="23"/>
      <c r="C59" s="30" t="s">
        <v>88</v>
      </c>
      <c r="D59" s="31" t="s">
        <v>107</v>
      </c>
      <c r="E59" s="32"/>
      <c r="F59" s="32">
        <v>12690</v>
      </c>
    </row>
    <row r="60" spans="1:6" ht="33.75" customHeight="1">
      <c r="A60" s="78"/>
      <c r="B60" s="23"/>
      <c r="C60" s="278" t="s">
        <v>452</v>
      </c>
      <c r="D60" s="279"/>
      <c r="E60" s="279"/>
      <c r="F60" s="280"/>
    </row>
    <row r="61" spans="1:6" ht="9" customHeight="1">
      <c r="A61" s="78"/>
      <c r="B61" s="23"/>
      <c r="C61" s="24"/>
      <c r="D61" s="25"/>
      <c r="E61" s="188"/>
      <c r="F61" s="187"/>
    </row>
    <row r="62" spans="1:6" ht="53.25" customHeight="1">
      <c r="A62" s="78"/>
      <c r="B62" s="23"/>
      <c r="C62" s="30" t="s">
        <v>88</v>
      </c>
      <c r="D62" s="31" t="s">
        <v>107</v>
      </c>
      <c r="E62" s="32"/>
      <c r="F62" s="32">
        <v>300000</v>
      </c>
    </row>
    <row r="63" spans="1:6" ht="6.75" customHeight="1">
      <c r="A63" s="78"/>
      <c r="B63" s="23"/>
      <c r="C63" s="24"/>
      <c r="D63" s="25"/>
      <c r="E63" s="26"/>
      <c r="F63" s="26"/>
    </row>
    <row r="64" spans="1:6" ht="27" customHeight="1">
      <c r="A64" s="78"/>
      <c r="B64" s="20" t="s">
        <v>149</v>
      </c>
      <c r="C64" s="267" t="s">
        <v>155</v>
      </c>
      <c r="D64" s="268"/>
      <c r="E64" s="22">
        <f>E66</f>
        <v>2310</v>
      </c>
      <c r="F64" s="22">
        <f>SUM(F67:F85)</f>
        <v>1007661</v>
      </c>
    </row>
    <row r="65" spans="1:6" ht="15">
      <c r="A65" s="78"/>
      <c r="B65" s="23"/>
      <c r="C65" s="99"/>
      <c r="D65" s="100"/>
      <c r="E65" s="101"/>
      <c r="F65" s="101"/>
    </row>
    <row r="66" spans="1:6" ht="90">
      <c r="A66" s="78"/>
      <c r="B66" s="23"/>
      <c r="C66" s="27" t="s">
        <v>179</v>
      </c>
      <c r="D66" s="119" t="s">
        <v>404</v>
      </c>
      <c r="E66" s="29">
        <v>2310</v>
      </c>
      <c r="F66" s="29"/>
    </row>
    <row r="67" spans="1:6" ht="30">
      <c r="A67" s="78"/>
      <c r="B67" s="23"/>
      <c r="C67" s="30" t="s">
        <v>111</v>
      </c>
      <c r="D67" s="31" t="s">
        <v>158</v>
      </c>
      <c r="E67" s="32"/>
      <c r="F67" s="32">
        <v>150</v>
      </c>
    </row>
    <row r="68" spans="1:6" ht="15" customHeight="1">
      <c r="A68" s="78"/>
      <c r="B68" s="23"/>
      <c r="C68" s="30" t="s">
        <v>94</v>
      </c>
      <c r="D68" s="31" t="s">
        <v>23</v>
      </c>
      <c r="E68" s="32"/>
      <c r="F68" s="32">
        <f>568474+24200</f>
        <v>592674</v>
      </c>
    </row>
    <row r="69" spans="1:6" ht="21" customHeight="1">
      <c r="A69" s="78"/>
      <c r="B69" s="23"/>
      <c r="C69" s="30" t="s">
        <v>40</v>
      </c>
      <c r="D69" s="31" t="s">
        <v>159</v>
      </c>
      <c r="E69" s="32"/>
      <c r="F69" s="32">
        <v>42000</v>
      </c>
    </row>
    <row r="70" spans="1:6" ht="20.25" customHeight="1">
      <c r="A70" s="78"/>
      <c r="B70" s="23"/>
      <c r="C70" s="30" t="s">
        <v>41</v>
      </c>
      <c r="D70" s="31" t="s">
        <v>9</v>
      </c>
      <c r="E70" s="32"/>
      <c r="F70" s="32">
        <f>111504+4226</f>
        <v>115730</v>
      </c>
    </row>
    <row r="71" spans="1:6" ht="24" customHeight="1">
      <c r="A71" s="78"/>
      <c r="B71" s="23"/>
      <c r="C71" s="30" t="s">
        <v>42</v>
      </c>
      <c r="D71" s="31" t="s">
        <v>11</v>
      </c>
      <c r="E71" s="32"/>
      <c r="F71" s="32">
        <f>15646+593</f>
        <v>16239</v>
      </c>
    </row>
    <row r="72" spans="1:6" ht="23.25" customHeight="1">
      <c r="A72" s="78"/>
      <c r="B72" s="23"/>
      <c r="C72" s="30" t="s">
        <v>51</v>
      </c>
      <c r="D72" s="31" t="s">
        <v>52</v>
      </c>
      <c r="E72" s="32"/>
      <c r="F72" s="32">
        <v>30000</v>
      </c>
    </row>
    <row r="73" spans="1:6" ht="16.5" customHeight="1">
      <c r="A73" s="78"/>
      <c r="B73" s="23"/>
      <c r="C73" s="30" t="s">
        <v>95</v>
      </c>
      <c r="D73" s="31" t="s">
        <v>13</v>
      </c>
      <c r="E73" s="32"/>
      <c r="F73" s="32">
        <v>45000</v>
      </c>
    </row>
    <row r="74" spans="1:6" ht="19.5" customHeight="1">
      <c r="A74" s="78"/>
      <c r="B74" s="23"/>
      <c r="C74" s="30" t="s">
        <v>96</v>
      </c>
      <c r="D74" s="31" t="s">
        <v>15</v>
      </c>
      <c r="E74" s="32"/>
      <c r="F74" s="32">
        <v>25000</v>
      </c>
    </row>
    <row r="75" spans="1:6" ht="21" customHeight="1">
      <c r="A75" s="78"/>
      <c r="B75" s="23"/>
      <c r="C75" s="30" t="s">
        <v>97</v>
      </c>
      <c r="D75" s="31" t="s">
        <v>17</v>
      </c>
      <c r="E75" s="32"/>
      <c r="F75" s="32">
        <v>3000</v>
      </c>
    </row>
    <row r="76" spans="1:6" ht="20.25" customHeight="1">
      <c r="A76" s="78"/>
      <c r="B76" s="23"/>
      <c r="C76" s="30" t="s">
        <v>29</v>
      </c>
      <c r="D76" s="31" t="s">
        <v>25</v>
      </c>
      <c r="E76" s="32"/>
      <c r="F76" s="32">
        <v>625</v>
      </c>
    </row>
    <row r="77" spans="1:6" ht="18.75" customHeight="1">
      <c r="A77" s="78"/>
      <c r="B77" s="23"/>
      <c r="C77" s="30" t="s">
        <v>98</v>
      </c>
      <c r="D77" s="31" t="s">
        <v>3</v>
      </c>
      <c r="E77" s="32"/>
      <c r="F77" s="32">
        <v>62000</v>
      </c>
    </row>
    <row r="78" spans="1:6" ht="33" customHeight="1">
      <c r="A78" s="78"/>
      <c r="B78" s="23"/>
      <c r="C78" s="30" t="s">
        <v>61</v>
      </c>
      <c r="D78" s="31" t="s">
        <v>551</v>
      </c>
      <c r="E78" s="32"/>
      <c r="F78" s="32">
        <v>19600</v>
      </c>
    </row>
    <row r="79" spans="1:6" ht="23.25" customHeight="1">
      <c r="A79" s="78"/>
      <c r="B79" s="23"/>
      <c r="C79" s="30" t="s">
        <v>99</v>
      </c>
      <c r="D79" s="31" t="s">
        <v>19</v>
      </c>
      <c r="E79" s="32"/>
      <c r="F79" s="32">
        <v>18000</v>
      </c>
    </row>
    <row r="80" spans="1:6" ht="25.5" customHeight="1">
      <c r="A80" s="78"/>
      <c r="B80" s="23"/>
      <c r="C80" s="30" t="s">
        <v>100</v>
      </c>
      <c r="D80" s="31" t="s">
        <v>21</v>
      </c>
      <c r="E80" s="32"/>
      <c r="F80" s="32">
        <v>1000</v>
      </c>
    </row>
    <row r="81" spans="1:6" ht="39" customHeight="1">
      <c r="A81" s="78"/>
      <c r="B81" s="23"/>
      <c r="C81" s="30" t="s">
        <v>43</v>
      </c>
      <c r="D81" s="31" t="s">
        <v>44</v>
      </c>
      <c r="E81" s="32"/>
      <c r="F81" s="32">
        <v>27000</v>
      </c>
    </row>
    <row r="82" spans="1:6" ht="42.75" customHeight="1">
      <c r="A82" s="93"/>
      <c r="B82" s="69"/>
      <c r="C82" s="175" t="s">
        <v>156</v>
      </c>
      <c r="D82" s="156" t="s">
        <v>160</v>
      </c>
      <c r="E82" s="44"/>
      <c r="F82" s="44">
        <v>143</v>
      </c>
    </row>
    <row r="83" spans="1:6" ht="39" customHeight="1">
      <c r="A83" s="78"/>
      <c r="B83" s="23"/>
      <c r="C83" s="27" t="s">
        <v>157</v>
      </c>
      <c r="D83" s="28" t="s">
        <v>161</v>
      </c>
      <c r="E83" s="29"/>
      <c r="F83" s="29">
        <v>1000</v>
      </c>
    </row>
    <row r="84" spans="1:6" ht="38.25" customHeight="1">
      <c r="A84" s="78"/>
      <c r="B84" s="23"/>
      <c r="C84" s="30" t="s">
        <v>63</v>
      </c>
      <c r="D84" s="31" t="s">
        <v>64</v>
      </c>
      <c r="E84" s="32"/>
      <c r="F84" s="32">
        <v>4000</v>
      </c>
    </row>
    <row r="85" spans="1:6" ht="39.75" customHeight="1">
      <c r="A85" s="78"/>
      <c r="B85" s="69"/>
      <c r="C85" s="175" t="s">
        <v>162</v>
      </c>
      <c r="D85" s="156" t="s">
        <v>163</v>
      </c>
      <c r="E85" s="44"/>
      <c r="F85" s="44">
        <v>4500</v>
      </c>
    </row>
    <row r="86" spans="1:8" ht="50.25" customHeight="1">
      <c r="A86" s="78"/>
      <c r="B86" s="20" t="s">
        <v>453</v>
      </c>
      <c r="C86" s="267" t="s">
        <v>454</v>
      </c>
      <c r="D86" s="268"/>
      <c r="E86" s="22"/>
      <c r="F86" s="22">
        <f>F88</f>
        <v>50000</v>
      </c>
      <c r="H86" s="42"/>
    </row>
    <row r="87" spans="1:8" ht="15">
      <c r="A87" s="78"/>
      <c r="B87" s="23"/>
      <c r="C87" s="24"/>
      <c r="D87" s="25"/>
      <c r="E87" s="26"/>
      <c r="F87" s="26"/>
      <c r="H87" s="42"/>
    </row>
    <row r="88" spans="1:6" ht="54" customHeight="1">
      <c r="A88" s="78"/>
      <c r="B88" s="23"/>
      <c r="C88" s="30" t="s">
        <v>88</v>
      </c>
      <c r="D88" s="31" t="s">
        <v>107</v>
      </c>
      <c r="E88" s="32"/>
      <c r="F88" s="32">
        <v>50000</v>
      </c>
    </row>
    <row r="89" spans="1:6" ht="6" customHeight="1">
      <c r="A89" s="78"/>
      <c r="B89" s="23"/>
      <c r="C89" s="175"/>
      <c r="D89" s="156"/>
      <c r="E89" s="44"/>
      <c r="F89" s="44"/>
    </row>
    <row r="90" spans="1:8" ht="36.75" customHeight="1">
      <c r="A90" s="78"/>
      <c r="B90" s="20" t="s">
        <v>150</v>
      </c>
      <c r="C90" s="267" t="s">
        <v>84</v>
      </c>
      <c r="D90" s="268"/>
      <c r="E90" s="22">
        <f>E98+E99+E136+E137</f>
        <v>486842</v>
      </c>
      <c r="F90" s="22">
        <f>F93+F92+SUM(F100:F131)+SUM(F138:F161)</f>
        <v>576093</v>
      </c>
      <c r="H90" s="42"/>
    </row>
    <row r="91" spans="1:8" ht="15">
      <c r="A91" s="78"/>
      <c r="B91" s="23"/>
      <c r="C91" s="24"/>
      <c r="D91" s="25"/>
      <c r="E91" s="26"/>
      <c r="F91" s="26"/>
      <c r="H91" s="42"/>
    </row>
    <row r="92" spans="1:6" ht="52.5" customHeight="1">
      <c r="A92" s="78"/>
      <c r="B92" s="23"/>
      <c r="C92" s="30" t="s">
        <v>88</v>
      </c>
      <c r="D92" s="31" t="s">
        <v>107</v>
      </c>
      <c r="E92" s="32"/>
      <c r="F92" s="32">
        <v>40000</v>
      </c>
    </row>
    <row r="93" spans="1:6" ht="18" customHeight="1">
      <c r="A93" s="78"/>
      <c r="B93" s="23"/>
      <c r="C93" s="30" t="s">
        <v>98</v>
      </c>
      <c r="D93" s="31" t="s">
        <v>3</v>
      </c>
      <c r="E93" s="32"/>
      <c r="F93" s="32">
        <v>5000</v>
      </c>
    </row>
    <row r="94" spans="1:6" ht="15">
      <c r="A94" s="78"/>
      <c r="B94" s="23"/>
      <c r="C94" s="30"/>
      <c r="D94" s="31"/>
      <c r="E94" s="32"/>
      <c r="F94" s="32"/>
    </row>
    <row r="95" spans="1:6" ht="24" customHeight="1">
      <c r="A95" s="78"/>
      <c r="B95" s="23"/>
      <c r="C95" s="261" t="s">
        <v>400</v>
      </c>
      <c r="D95" s="262"/>
      <c r="E95" s="32"/>
      <c r="F95" s="32"/>
    </row>
    <row r="96" spans="1:6" ht="24" customHeight="1">
      <c r="A96" s="78"/>
      <c r="B96" s="23"/>
      <c r="C96" s="261" t="s">
        <v>401</v>
      </c>
      <c r="D96" s="262"/>
      <c r="E96" s="190">
        <f>E98+E99</f>
        <v>329973</v>
      </c>
      <c r="F96" s="190">
        <f>SUM(F100:F131)</f>
        <v>370163</v>
      </c>
    </row>
    <row r="97" spans="1:6" ht="10.5" customHeight="1">
      <c r="A97" s="78"/>
      <c r="B97" s="23"/>
      <c r="C97" s="30"/>
      <c r="D97" s="31"/>
      <c r="E97" s="32"/>
      <c r="F97" s="32"/>
    </row>
    <row r="98" spans="1:9" ht="98.25" customHeight="1">
      <c r="A98" s="78"/>
      <c r="B98" s="23"/>
      <c r="C98" s="118" t="s">
        <v>385</v>
      </c>
      <c r="D98" s="119" t="s">
        <v>381</v>
      </c>
      <c r="E98" s="32">
        <v>322387</v>
      </c>
      <c r="F98" s="32"/>
      <c r="I98" s="42">
        <f>E98+E99+E134</f>
        <v>486842</v>
      </c>
    </row>
    <row r="99" spans="1:6" ht="96.75" customHeight="1">
      <c r="A99" s="78"/>
      <c r="B99" s="23"/>
      <c r="C99" s="118" t="s">
        <v>74</v>
      </c>
      <c r="D99" s="119" t="s">
        <v>381</v>
      </c>
      <c r="E99" s="32">
        <v>7586</v>
      </c>
      <c r="F99" s="32"/>
    </row>
    <row r="100" spans="1:6" ht="36" customHeight="1">
      <c r="A100" s="78"/>
      <c r="B100" s="23"/>
      <c r="C100" s="30" t="s">
        <v>455</v>
      </c>
      <c r="D100" s="31" t="s">
        <v>158</v>
      </c>
      <c r="E100" s="32"/>
      <c r="F100" s="32">
        <v>147</v>
      </c>
    </row>
    <row r="101" spans="1:6" ht="33" customHeight="1">
      <c r="A101" s="78"/>
      <c r="B101" s="23"/>
      <c r="C101" s="30" t="s">
        <v>456</v>
      </c>
      <c r="D101" s="31" t="s">
        <v>158</v>
      </c>
      <c r="E101" s="32"/>
      <c r="F101" s="32">
        <v>3</v>
      </c>
    </row>
    <row r="102" spans="1:6" ht="23.25" customHeight="1">
      <c r="A102" s="78"/>
      <c r="B102" s="23"/>
      <c r="C102" s="30" t="s">
        <v>531</v>
      </c>
      <c r="D102" s="31" t="s">
        <v>134</v>
      </c>
      <c r="E102" s="32"/>
      <c r="F102" s="32">
        <v>45825</v>
      </c>
    </row>
    <row r="103" spans="1:6" ht="22.5" customHeight="1">
      <c r="A103" s="78"/>
      <c r="B103" s="23"/>
      <c r="C103" s="30" t="s">
        <v>389</v>
      </c>
      <c r="D103" s="31" t="s">
        <v>134</v>
      </c>
      <c r="E103" s="32"/>
      <c r="F103" s="32">
        <v>41272</v>
      </c>
    </row>
    <row r="104" spans="1:6" ht="18" customHeight="1">
      <c r="A104" s="78"/>
      <c r="B104" s="23"/>
      <c r="C104" s="30" t="s">
        <v>390</v>
      </c>
      <c r="D104" s="31" t="s">
        <v>23</v>
      </c>
      <c r="E104" s="32"/>
      <c r="F104" s="32">
        <v>60760</v>
      </c>
    </row>
    <row r="105" spans="1:6" ht="18" customHeight="1">
      <c r="A105" s="78"/>
      <c r="B105" s="23"/>
      <c r="C105" s="30" t="s">
        <v>75</v>
      </c>
      <c r="D105" s="31" t="s">
        <v>23</v>
      </c>
      <c r="E105" s="32"/>
      <c r="F105" s="32">
        <v>1428</v>
      </c>
    </row>
    <row r="106" spans="1:6" ht="18" customHeight="1">
      <c r="A106" s="78"/>
      <c r="B106" s="23"/>
      <c r="C106" s="30" t="s">
        <v>391</v>
      </c>
      <c r="D106" s="31" t="s">
        <v>7</v>
      </c>
      <c r="E106" s="32"/>
      <c r="F106" s="32">
        <v>8424</v>
      </c>
    </row>
    <row r="107" spans="1:6" ht="18" customHeight="1">
      <c r="A107" s="78"/>
      <c r="B107" s="23"/>
      <c r="C107" s="30" t="s">
        <v>392</v>
      </c>
      <c r="D107" s="31" t="s">
        <v>7</v>
      </c>
      <c r="E107" s="32"/>
      <c r="F107" s="32">
        <v>198</v>
      </c>
    </row>
    <row r="108" spans="1:6" ht="18" customHeight="1">
      <c r="A108" s="78"/>
      <c r="B108" s="23"/>
      <c r="C108" s="30" t="s">
        <v>386</v>
      </c>
      <c r="D108" s="31" t="s">
        <v>9</v>
      </c>
      <c r="E108" s="32"/>
      <c r="F108" s="32">
        <v>28099</v>
      </c>
    </row>
    <row r="109" spans="1:6" ht="18" customHeight="1">
      <c r="A109" s="78"/>
      <c r="B109" s="23"/>
      <c r="C109" s="30" t="s">
        <v>76</v>
      </c>
      <c r="D109" s="31" t="s">
        <v>9</v>
      </c>
      <c r="E109" s="32"/>
      <c r="F109" s="32">
        <v>659</v>
      </c>
    </row>
    <row r="110" spans="1:9" ht="21" customHeight="1">
      <c r="A110" s="78"/>
      <c r="B110" s="23"/>
      <c r="C110" s="30" t="s">
        <v>393</v>
      </c>
      <c r="D110" s="31" t="s">
        <v>11</v>
      </c>
      <c r="E110" s="32"/>
      <c r="F110" s="32">
        <v>1996</v>
      </c>
      <c r="H110">
        <v>7</v>
      </c>
      <c r="I110" s="42">
        <f>F104+F106+F108+F110+F112+F114+F116+F118+F120+F122+F124+F126+F130+F100+F128</f>
        <v>276562</v>
      </c>
    </row>
    <row r="111" spans="1:8" ht="21.75" customHeight="1">
      <c r="A111" s="78"/>
      <c r="B111" s="23"/>
      <c r="C111" s="30" t="s">
        <v>77</v>
      </c>
      <c r="D111" s="31" t="s">
        <v>11</v>
      </c>
      <c r="E111" s="32"/>
      <c r="F111" s="32">
        <v>47</v>
      </c>
      <c r="H111">
        <v>9</v>
      </c>
    </row>
    <row r="112" spans="1:6" ht="21.75" customHeight="1">
      <c r="A112" s="78"/>
      <c r="B112" s="23"/>
      <c r="C112" s="30" t="s">
        <v>387</v>
      </c>
      <c r="D112" s="31" t="s">
        <v>52</v>
      </c>
      <c r="E112" s="32"/>
      <c r="F112" s="32">
        <v>18602</v>
      </c>
    </row>
    <row r="113" spans="1:6" ht="21" customHeight="1">
      <c r="A113" s="78"/>
      <c r="B113" s="23"/>
      <c r="C113" s="30" t="s">
        <v>78</v>
      </c>
      <c r="D113" s="31" t="s">
        <v>52</v>
      </c>
      <c r="E113" s="32"/>
      <c r="F113" s="32">
        <v>438</v>
      </c>
    </row>
    <row r="114" spans="1:6" ht="19.5" customHeight="1">
      <c r="A114" s="78"/>
      <c r="B114" s="23"/>
      <c r="C114" s="30" t="s">
        <v>388</v>
      </c>
      <c r="D114" s="31" t="s">
        <v>13</v>
      </c>
      <c r="E114" s="32"/>
      <c r="F114" s="32">
        <v>6402</v>
      </c>
    </row>
    <row r="115" spans="1:6" ht="21" customHeight="1">
      <c r="A115" s="78"/>
      <c r="B115" s="23"/>
      <c r="C115" s="30" t="s">
        <v>79</v>
      </c>
      <c r="D115" s="31" t="s">
        <v>13</v>
      </c>
      <c r="E115" s="32"/>
      <c r="F115" s="32">
        <v>151</v>
      </c>
    </row>
    <row r="116" spans="1:6" ht="20.25" customHeight="1">
      <c r="A116" s="78"/>
      <c r="B116" s="23"/>
      <c r="C116" s="30" t="s">
        <v>394</v>
      </c>
      <c r="D116" s="31" t="s">
        <v>15</v>
      </c>
      <c r="E116" s="32"/>
      <c r="F116" s="32">
        <v>4465</v>
      </c>
    </row>
    <row r="117" spans="1:6" ht="20.25" customHeight="1">
      <c r="A117" s="78"/>
      <c r="B117" s="23"/>
      <c r="C117" s="30" t="s">
        <v>80</v>
      </c>
      <c r="D117" s="31" t="s">
        <v>15</v>
      </c>
      <c r="E117" s="32"/>
      <c r="F117" s="32">
        <v>105</v>
      </c>
    </row>
    <row r="118" spans="1:6" ht="21" customHeight="1">
      <c r="A118" s="78"/>
      <c r="B118" s="23"/>
      <c r="C118" s="30" t="s">
        <v>395</v>
      </c>
      <c r="D118" s="31" t="s">
        <v>17</v>
      </c>
      <c r="E118" s="32"/>
      <c r="F118" s="32">
        <v>782</v>
      </c>
    </row>
    <row r="119" spans="1:6" ht="20.25" customHeight="1">
      <c r="A119" s="78"/>
      <c r="B119" s="23"/>
      <c r="C119" s="30" t="s">
        <v>81</v>
      </c>
      <c r="D119" s="31" t="s">
        <v>17</v>
      </c>
      <c r="E119" s="32"/>
      <c r="F119" s="32">
        <v>18</v>
      </c>
    </row>
    <row r="120" spans="1:6" ht="18" customHeight="1" hidden="1">
      <c r="A120" s="78"/>
      <c r="B120" s="23"/>
      <c r="C120" s="30" t="s">
        <v>430</v>
      </c>
      <c r="D120" s="31" t="s">
        <v>25</v>
      </c>
      <c r="E120" s="32"/>
      <c r="F120" s="32"/>
    </row>
    <row r="121" spans="1:6" ht="18" customHeight="1" hidden="1">
      <c r="A121" s="78"/>
      <c r="B121" s="23"/>
      <c r="C121" s="30" t="s">
        <v>431</v>
      </c>
      <c r="D121" s="31" t="s">
        <v>25</v>
      </c>
      <c r="E121" s="32"/>
      <c r="F121" s="32"/>
    </row>
    <row r="122" spans="1:6" ht="21" customHeight="1">
      <c r="A122" s="78"/>
      <c r="B122" s="23"/>
      <c r="C122" s="30" t="s">
        <v>384</v>
      </c>
      <c r="D122" s="31" t="s">
        <v>3</v>
      </c>
      <c r="E122" s="32"/>
      <c r="F122" s="32">
        <v>137357</v>
      </c>
    </row>
    <row r="123" spans="1:6" ht="21.75" customHeight="1">
      <c r="A123" s="78"/>
      <c r="B123" s="23"/>
      <c r="C123" s="30" t="s">
        <v>82</v>
      </c>
      <c r="D123" s="31" t="s">
        <v>3</v>
      </c>
      <c r="E123" s="32"/>
      <c r="F123" s="32">
        <v>3232</v>
      </c>
    </row>
    <row r="124" spans="1:6" ht="31.5" customHeight="1">
      <c r="A124" s="78"/>
      <c r="B124" s="23"/>
      <c r="C124" s="30" t="s">
        <v>396</v>
      </c>
      <c r="D124" s="31" t="s">
        <v>550</v>
      </c>
      <c r="E124" s="32"/>
      <c r="F124" s="32">
        <v>2921</v>
      </c>
    </row>
    <row r="125" spans="1:8" ht="33.75" customHeight="1">
      <c r="A125" s="78"/>
      <c r="B125" s="23"/>
      <c r="C125" s="30" t="s">
        <v>397</v>
      </c>
      <c r="D125" s="31" t="s">
        <v>551</v>
      </c>
      <c r="E125" s="32"/>
      <c r="F125" s="32">
        <v>69</v>
      </c>
      <c r="H125">
        <f>1211+733+977</f>
        <v>2921</v>
      </c>
    </row>
    <row r="126" spans="1:8" ht="21" customHeight="1">
      <c r="A126" s="78"/>
      <c r="B126" s="23"/>
      <c r="C126" s="30" t="s">
        <v>398</v>
      </c>
      <c r="D126" s="31" t="s">
        <v>19</v>
      </c>
      <c r="E126" s="32"/>
      <c r="F126" s="32">
        <v>1172</v>
      </c>
      <c r="H126">
        <v>69</v>
      </c>
    </row>
    <row r="127" spans="1:8" ht="22.5" customHeight="1">
      <c r="A127" s="78"/>
      <c r="B127" s="23"/>
      <c r="C127" s="30" t="s">
        <v>399</v>
      </c>
      <c r="D127" s="31" t="s">
        <v>19</v>
      </c>
      <c r="E127" s="32"/>
      <c r="F127" s="32">
        <v>28</v>
      </c>
      <c r="H127" s="189" t="s">
        <v>459</v>
      </c>
    </row>
    <row r="128" spans="1:8" ht="21" customHeight="1">
      <c r="A128" s="78"/>
      <c r="B128" s="23"/>
      <c r="C128" s="30" t="s">
        <v>491</v>
      </c>
      <c r="D128" s="31" t="s">
        <v>21</v>
      </c>
      <c r="E128" s="32"/>
      <c r="F128" s="32">
        <v>1026</v>
      </c>
      <c r="H128" s="189"/>
    </row>
    <row r="129" spans="1:8" ht="22.5" customHeight="1">
      <c r="A129" s="78"/>
      <c r="B129" s="23"/>
      <c r="C129" s="30" t="s">
        <v>492</v>
      </c>
      <c r="D129" s="31" t="s">
        <v>21</v>
      </c>
      <c r="E129" s="32"/>
      <c r="F129" s="32">
        <v>24</v>
      </c>
      <c r="H129" s="189"/>
    </row>
    <row r="130" spans="1:6" ht="43.5" customHeight="1">
      <c r="A130" s="78"/>
      <c r="B130" s="23"/>
      <c r="C130" s="30" t="s">
        <v>457</v>
      </c>
      <c r="D130" s="31" t="s">
        <v>44</v>
      </c>
      <c r="E130" s="32"/>
      <c r="F130" s="32">
        <v>4409</v>
      </c>
    </row>
    <row r="131" spans="1:6" ht="38.25" customHeight="1">
      <c r="A131" s="78"/>
      <c r="B131" s="23"/>
      <c r="C131" s="30" t="s">
        <v>458</v>
      </c>
      <c r="D131" s="31" t="s">
        <v>44</v>
      </c>
      <c r="E131" s="32"/>
      <c r="F131" s="32">
        <v>104</v>
      </c>
    </row>
    <row r="132" spans="1:6" ht="19.5" customHeight="1">
      <c r="A132" s="78"/>
      <c r="B132" s="23"/>
      <c r="C132" s="24"/>
      <c r="D132" s="25"/>
      <c r="E132" s="26"/>
      <c r="F132" s="26"/>
    </row>
    <row r="133" spans="1:6" ht="30.75" customHeight="1">
      <c r="A133" s="78"/>
      <c r="B133" s="23"/>
      <c r="C133" s="261" t="s">
        <v>400</v>
      </c>
      <c r="D133" s="262"/>
      <c r="E133" s="32"/>
      <c r="F133" s="32"/>
    </row>
    <row r="134" spans="1:6" ht="27.75" customHeight="1">
      <c r="A134" s="78"/>
      <c r="B134" s="23"/>
      <c r="C134" s="261" t="s">
        <v>482</v>
      </c>
      <c r="D134" s="262"/>
      <c r="E134" s="190">
        <f>E136+E137</f>
        <v>156869</v>
      </c>
      <c r="F134" s="190">
        <f>SUM(F138:F163)</f>
        <v>160930</v>
      </c>
    </row>
    <row r="135" spans="1:6" ht="22.5" customHeight="1">
      <c r="A135" s="78"/>
      <c r="B135" s="23"/>
      <c r="C135" s="30"/>
      <c r="D135" s="31"/>
      <c r="E135" s="32"/>
      <c r="F135" s="32"/>
    </row>
    <row r="136" spans="1:6" ht="99" customHeight="1">
      <c r="A136" s="93"/>
      <c r="B136" s="69"/>
      <c r="C136" s="230" t="s">
        <v>385</v>
      </c>
      <c r="D136" s="150" t="s">
        <v>381</v>
      </c>
      <c r="E136" s="44">
        <v>137463</v>
      </c>
      <c r="F136" s="44"/>
    </row>
    <row r="137" spans="1:6" ht="99" customHeight="1">
      <c r="A137" s="78"/>
      <c r="B137" s="23"/>
      <c r="C137" s="229" t="s">
        <v>74</v>
      </c>
      <c r="D137" s="205" t="s">
        <v>381</v>
      </c>
      <c r="E137" s="29">
        <v>19406</v>
      </c>
      <c r="F137" s="29"/>
    </row>
    <row r="138" spans="1:6" ht="25.5" customHeight="1">
      <c r="A138" s="78"/>
      <c r="B138" s="23"/>
      <c r="C138" s="30" t="s">
        <v>390</v>
      </c>
      <c r="D138" s="31" t="s">
        <v>23</v>
      </c>
      <c r="E138" s="155"/>
      <c r="F138" s="32">
        <v>23457</v>
      </c>
    </row>
    <row r="139" spans="1:6" ht="24" customHeight="1">
      <c r="A139" s="78"/>
      <c r="B139" s="23"/>
      <c r="C139" s="30" t="s">
        <v>75</v>
      </c>
      <c r="D139" s="31" t="s">
        <v>23</v>
      </c>
      <c r="E139" s="155"/>
      <c r="F139" s="32">
        <v>3313</v>
      </c>
    </row>
    <row r="140" spans="1:6" ht="18" customHeight="1" hidden="1">
      <c r="A140" s="78"/>
      <c r="B140" s="23"/>
      <c r="C140" s="30" t="s">
        <v>391</v>
      </c>
      <c r="D140" s="31" t="s">
        <v>7</v>
      </c>
      <c r="E140" s="32"/>
      <c r="F140" s="32"/>
    </row>
    <row r="141" spans="1:6" ht="18" customHeight="1" hidden="1">
      <c r="A141" s="78"/>
      <c r="B141" s="23"/>
      <c r="C141" s="30" t="s">
        <v>392</v>
      </c>
      <c r="D141" s="31" t="s">
        <v>7</v>
      </c>
      <c r="E141" s="32"/>
      <c r="F141" s="32"/>
    </row>
    <row r="142" spans="1:6" ht="23.25" customHeight="1">
      <c r="A142" s="78"/>
      <c r="B142" s="23"/>
      <c r="C142" s="30" t="s">
        <v>386</v>
      </c>
      <c r="D142" s="31" t="s">
        <v>9</v>
      </c>
      <c r="E142" s="32"/>
      <c r="F142" s="32">
        <v>6563</v>
      </c>
    </row>
    <row r="143" spans="1:6" ht="23.25" customHeight="1">
      <c r="A143" s="78"/>
      <c r="B143" s="23"/>
      <c r="C143" s="30" t="s">
        <v>76</v>
      </c>
      <c r="D143" s="31" t="s">
        <v>9</v>
      </c>
      <c r="E143" s="32"/>
      <c r="F143" s="32">
        <v>926</v>
      </c>
    </row>
    <row r="144" spans="1:9" ht="23.25" customHeight="1">
      <c r="A144" s="78"/>
      <c r="B144" s="23"/>
      <c r="C144" s="30" t="s">
        <v>393</v>
      </c>
      <c r="D144" s="31" t="s">
        <v>11</v>
      </c>
      <c r="E144" s="32"/>
      <c r="F144" s="32">
        <v>790</v>
      </c>
      <c r="H144">
        <v>7</v>
      </c>
      <c r="I144" s="42">
        <f>F140+F142+F144+F146+F148+F150+F152+F154+F156+F158+F160+F162</f>
        <v>114006</v>
      </c>
    </row>
    <row r="145" spans="1:8" ht="24.75" customHeight="1">
      <c r="A145" s="78"/>
      <c r="B145" s="23"/>
      <c r="C145" s="30" t="s">
        <v>77</v>
      </c>
      <c r="D145" s="31" t="s">
        <v>11</v>
      </c>
      <c r="E145" s="32"/>
      <c r="F145" s="32">
        <v>111</v>
      </c>
      <c r="H145">
        <v>9</v>
      </c>
    </row>
    <row r="146" spans="1:6" ht="24.75" customHeight="1">
      <c r="A146" s="78"/>
      <c r="B146" s="23"/>
      <c r="C146" s="30" t="s">
        <v>387</v>
      </c>
      <c r="D146" s="31" t="s">
        <v>52</v>
      </c>
      <c r="E146" s="32"/>
      <c r="F146" s="32">
        <v>22030</v>
      </c>
    </row>
    <row r="147" spans="1:6" ht="24.75" customHeight="1">
      <c r="A147" s="78"/>
      <c r="B147" s="23"/>
      <c r="C147" s="30" t="s">
        <v>78</v>
      </c>
      <c r="D147" s="31" t="s">
        <v>52</v>
      </c>
      <c r="E147" s="32"/>
      <c r="F147" s="32">
        <v>3110</v>
      </c>
    </row>
    <row r="148" spans="1:6" ht="24" customHeight="1">
      <c r="A148" s="78"/>
      <c r="B148" s="23"/>
      <c r="C148" s="30" t="s">
        <v>388</v>
      </c>
      <c r="D148" s="31" t="s">
        <v>13</v>
      </c>
      <c r="E148" s="32"/>
      <c r="F148" s="32">
        <v>1472</v>
      </c>
    </row>
    <row r="149" spans="1:6" ht="22.5" customHeight="1">
      <c r="A149" s="78"/>
      <c r="B149" s="23"/>
      <c r="C149" s="30" t="s">
        <v>79</v>
      </c>
      <c r="D149" s="31" t="s">
        <v>13</v>
      </c>
      <c r="E149" s="32"/>
      <c r="F149" s="32">
        <v>208</v>
      </c>
    </row>
    <row r="150" spans="1:6" ht="19.5" customHeight="1">
      <c r="A150" s="78"/>
      <c r="B150" s="23"/>
      <c r="C150" s="30" t="s">
        <v>394</v>
      </c>
      <c r="D150" s="31" t="s">
        <v>15</v>
      </c>
      <c r="E150" s="32"/>
      <c r="F150" s="32">
        <v>2015</v>
      </c>
    </row>
    <row r="151" spans="1:6" ht="21" customHeight="1">
      <c r="A151" s="78"/>
      <c r="B151" s="23"/>
      <c r="C151" s="30" t="s">
        <v>80</v>
      </c>
      <c r="D151" s="31" t="s">
        <v>15</v>
      </c>
      <c r="E151" s="32"/>
      <c r="F151" s="32">
        <v>285</v>
      </c>
    </row>
    <row r="152" spans="1:6" ht="18" customHeight="1" hidden="1">
      <c r="A152" s="78"/>
      <c r="B152" s="23"/>
      <c r="C152" s="30" t="s">
        <v>395</v>
      </c>
      <c r="D152" s="31" t="s">
        <v>17</v>
      </c>
      <c r="E152" s="32"/>
      <c r="F152" s="32"/>
    </row>
    <row r="153" spans="1:6" ht="18" customHeight="1" hidden="1">
      <c r="A153" s="78"/>
      <c r="B153" s="23"/>
      <c r="C153" s="30" t="s">
        <v>81</v>
      </c>
      <c r="D153" s="31" t="s">
        <v>17</v>
      </c>
      <c r="E153" s="32"/>
      <c r="F153" s="32"/>
    </row>
    <row r="154" spans="1:6" ht="21.75" customHeight="1">
      <c r="A154" s="78"/>
      <c r="B154" s="23"/>
      <c r="C154" s="30" t="s">
        <v>430</v>
      </c>
      <c r="D154" s="31" t="s">
        <v>25</v>
      </c>
      <c r="E154" s="32"/>
      <c r="F154" s="32">
        <v>53</v>
      </c>
    </row>
    <row r="155" spans="1:6" ht="20.25" customHeight="1">
      <c r="A155" s="78"/>
      <c r="B155" s="23"/>
      <c r="C155" s="30" t="s">
        <v>431</v>
      </c>
      <c r="D155" s="31" t="s">
        <v>25</v>
      </c>
      <c r="E155" s="32"/>
      <c r="F155" s="32">
        <v>7</v>
      </c>
    </row>
    <row r="156" spans="1:6" ht="21.75" customHeight="1">
      <c r="A156" s="78"/>
      <c r="B156" s="23"/>
      <c r="C156" s="30" t="s">
        <v>384</v>
      </c>
      <c r="D156" s="31" t="s">
        <v>3</v>
      </c>
      <c r="E156" s="32"/>
      <c r="F156" s="32">
        <v>79198</v>
      </c>
    </row>
    <row r="157" spans="1:6" ht="21.75" customHeight="1">
      <c r="A157" s="78"/>
      <c r="B157" s="23"/>
      <c r="C157" s="30" t="s">
        <v>82</v>
      </c>
      <c r="D157" s="31" t="s">
        <v>3</v>
      </c>
      <c r="E157" s="32"/>
      <c r="F157" s="32">
        <v>15242</v>
      </c>
    </row>
    <row r="158" spans="1:8" ht="36.75" customHeight="1">
      <c r="A158" s="78"/>
      <c r="B158" s="23"/>
      <c r="C158" s="30" t="s">
        <v>396</v>
      </c>
      <c r="D158" s="31" t="s">
        <v>551</v>
      </c>
      <c r="E158" s="32"/>
      <c r="F158" s="32">
        <v>1622</v>
      </c>
      <c r="H158">
        <f>80+74+74</f>
        <v>228</v>
      </c>
    </row>
    <row r="159" spans="1:6" ht="34.5" customHeight="1">
      <c r="A159" s="78"/>
      <c r="B159" s="23"/>
      <c r="C159" s="30" t="s">
        <v>397</v>
      </c>
      <c r="D159" s="31" t="s">
        <v>551</v>
      </c>
      <c r="E159" s="32"/>
      <c r="F159" s="32">
        <v>228</v>
      </c>
    </row>
    <row r="160" spans="1:6" ht="25.5" customHeight="1">
      <c r="A160" s="78"/>
      <c r="B160" s="23"/>
      <c r="C160" s="30" t="s">
        <v>398</v>
      </c>
      <c r="D160" s="31" t="s">
        <v>19</v>
      </c>
      <c r="E160" s="32"/>
      <c r="F160" s="32">
        <v>263</v>
      </c>
    </row>
    <row r="161" spans="1:8" ht="24" customHeight="1">
      <c r="A161" s="78"/>
      <c r="B161" s="23"/>
      <c r="C161" s="30" t="s">
        <v>399</v>
      </c>
      <c r="D161" s="31" t="s">
        <v>19</v>
      </c>
      <c r="E161" s="32"/>
      <c r="F161" s="32">
        <v>37</v>
      </c>
      <c r="H161" s="189" t="s">
        <v>459</v>
      </c>
    </row>
    <row r="162" spans="1:6" ht="35.25" customHeight="1" hidden="1">
      <c r="A162" s="78"/>
      <c r="B162" s="23"/>
      <c r="C162" s="30" t="s">
        <v>457</v>
      </c>
      <c r="D162" s="31" t="s">
        <v>44</v>
      </c>
      <c r="E162" s="32"/>
      <c r="F162" s="32"/>
    </row>
    <row r="163" spans="1:6" ht="34.5" customHeight="1" hidden="1">
      <c r="A163" s="78"/>
      <c r="B163" s="23"/>
      <c r="C163" s="30" t="s">
        <v>458</v>
      </c>
      <c r="D163" s="31" t="s">
        <v>44</v>
      </c>
      <c r="E163" s="32"/>
      <c r="F163" s="32"/>
    </row>
    <row r="164" spans="1:6" ht="12" customHeight="1">
      <c r="A164" s="78"/>
      <c r="B164" s="23"/>
      <c r="C164" s="24"/>
      <c r="D164" s="25"/>
      <c r="E164" s="26"/>
      <c r="F164" s="26"/>
    </row>
    <row r="165" spans="1:6" s="87" customFormat="1" ht="30" customHeight="1">
      <c r="A165" s="79">
        <v>853</v>
      </c>
      <c r="B165" s="254" t="s">
        <v>164</v>
      </c>
      <c r="C165" s="255"/>
      <c r="D165" s="256"/>
      <c r="E165" s="86">
        <f>E166+E182</f>
        <v>267500</v>
      </c>
      <c r="F165" s="86">
        <f>F166</f>
        <v>202500</v>
      </c>
    </row>
    <row r="166" spans="1:6" ht="39.75" customHeight="1">
      <c r="A166" s="78"/>
      <c r="B166" s="21" t="s">
        <v>151</v>
      </c>
      <c r="C166" s="269" t="s">
        <v>154</v>
      </c>
      <c r="D166" s="270"/>
      <c r="E166" s="37">
        <f>E168</f>
        <v>202500</v>
      </c>
      <c r="F166" s="37">
        <f>SUM(F169:F181)</f>
        <v>202500</v>
      </c>
    </row>
    <row r="167" spans="1:6" ht="12" customHeight="1">
      <c r="A167" s="78"/>
      <c r="B167" s="68"/>
      <c r="C167" s="38"/>
      <c r="D167" s="39"/>
      <c r="E167" s="29"/>
      <c r="F167" s="29"/>
    </row>
    <row r="168" spans="1:6" ht="63.75" customHeight="1">
      <c r="A168" s="78"/>
      <c r="B168" s="23"/>
      <c r="C168" s="40" t="s">
        <v>91</v>
      </c>
      <c r="D168" s="31" t="s">
        <v>93</v>
      </c>
      <c r="E168" s="32">
        <v>202500</v>
      </c>
      <c r="F168" s="32"/>
    </row>
    <row r="169" spans="1:6" ht="18" customHeight="1">
      <c r="A169" s="93"/>
      <c r="B169" s="69"/>
      <c r="C169" s="45" t="s">
        <v>94</v>
      </c>
      <c r="D169" s="43" t="s">
        <v>23</v>
      </c>
      <c r="E169" s="44"/>
      <c r="F169" s="44">
        <v>91035</v>
      </c>
    </row>
    <row r="170" spans="1:6" ht="16.5" customHeight="1">
      <c r="A170" s="78"/>
      <c r="B170" s="23"/>
      <c r="C170" s="38" t="s">
        <v>40</v>
      </c>
      <c r="D170" s="39" t="s">
        <v>7</v>
      </c>
      <c r="E170" s="29"/>
      <c r="F170" s="29">
        <v>6034</v>
      </c>
    </row>
    <row r="171" spans="1:10" ht="20.25" customHeight="1">
      <c r="A171" s="78"/>
      <c r="B171" s="23"/>
      <c r="C171" s="40" t="s">
        <v>41</v>
      </c>
      <c r="D171" s="41" t="s">
        <v>9</v>
      </c>
      <c r="E171" s="32"/>
      <c r="F171" s="32">
        <v>25000</v>
      </c>
      <c r="J171" s="31"/>
    </row>
    <row r="172" spans="1:10" ht="18" customHeight="1">
      <c r="A172" s="78"/>
      <c r="B172" s="23"/>
      <c r="C172" s="40" t="s">
        <v>42</v>
      </c>
      <c r="D172" s="41" t="s">
        <v>11</v>
      </c>
      <c r="E172" s="32"/>
      <c r="F172" s="32">
        <v>2000</v>
      </c>
      <c r="J172" s="31"/>
    </row>
    <row r="173" spans="1:6" ht="19.5" customHeight="1">
      <c r="A173" s="78"/>
      <c r="B173" s="23"/>
      <c r="C173" s="40" t="s">
        <v>51</v>
      </c>
      <c r="D173" s="41" t="s">
        <v>52</v>
      </c>
      <c r="E173" s="32"/>
      <c r="F173" s="32">
        <v>43919</v>
      </c>
    </row>
    <row r="174" spans="1:6" ht="16.5" customHeight="1">
      <c r="A174" s="78"/>
      <c r="B174" s="23"/>
      <c r="C174" s="30" t="s">
        <v>95</v>
      </c>
      <c r="D174" s="31" t="s">
        <v>13</v>
      </c>
      <c r="E174" s="32"/>
      <c r="F174" s="32">
        <v>1000</v>
      </c>
    </row>
    <row r="175" spans="1:6" ht="19.5" customHeight="1">
      <c r="A175" s="78"/>
      <c r="B175" s="23"/>
      <c r="C175" s="30" t="s">
        <v>96</v>
      </c>
      <c r="D175" s="31" t="s">
        <v>15</v>
      </c>
      <c r="E175" s="32"/>
      <c r="F175" s="32">
        <v>4000</v>
      </c>
    </row>
    <row r="176" spans="1:6" ht="19.5" customHeight="1">
      <c r="A176" s="78"/>
      <c r="B176" s="23"/>
      <c r="C176" s="30" t="s">
        <v>29</v>
      </c>
      <c r="D176" s="31" t="s">
        <v>25</v>
      </c>
      <c r="E176" s="32"/>
      <c r="F176" s="32">
        <v>100</v>
      </c>
    </row>
    <row r="177" spans="1:6" ht="18.75" customHeight="1">
      <c r="A177" s="78"/>
      <c r="B177" s="23"/>
      <c r="C177" s="30" t="s">
        <v>98</v>
      </c>
      <c r="D177" s="31" t="s">
        <v>3</v>
      </c>
      <c r="E177" s="32"/>
      <c r="F177" s="32">
        <v>25337</v>
      </c>
    </row>
    <row r="178" spans="1:6" ht="45">
      <c r="A178" s="78"/>
      <c r="B178" s="23"/>
      <c r="C178" s="30" t="s">
        <v>61</v>
      </c>
      <c r="D178" s="31" t="s">
        <v>382</v>
      </c>
      <c r="E178" s="32"/>
      <c r="F178" s="32">
        <v>540</v>
      </c>
    </row>
    <row r="179" spans="1:6" ht="15">
      <c r="A179" s="78"/>
      <c r="B179" s="23"/>
      <c r="C179" s="30" t="s">
        <v>99</v>
      </c>
      <c r="D179" s="31" t="s">
        <v>19</v>
      </c>
      <c r="E179" s="32"/>
      <c r="F179" s="32">
        <v>34</v>
      </c>
    </row>
    <row r="180" spans="1:6" ht="16.5" customHeight="1" hidden="1">
      <c r="A180" s="78"/>
      <c r="B180" s="23"/>
      <c r="C180" s="30" t="s">
        <v>100</v>
      </c>
      <c r="D180" s="31" t="s">
        <v>21</v>
      </c>
      <c r="E180" s="32"/>
      <c r="F180" s="32"/>
    </row>
    <row r="181" spans="1:6" ht="31.5" customHeight="1">
      <c r="A181" s="78"/>
      <c r="B181" s="23"/>
      <c r="C181" s="30" t="s">
        <v>43</v>
      </c>
      <c r="D181" s="31" t="s">
        <v>44</v>
      </c>
      <c r="E181" s="32"/>
      <c r="F181" s="32">
        <v>3501</v>
      </c>
    </row>
    <row r="182" spans="1:9" ht="33" customHeight="1">
      <c r="A182" s="78"/>
      <c r="B182" s="21" t="s">
        <v>152</v>
      </c>
      <c r="C182" s="269" t="s">
        <v>153</v>
      </c>
      <c r="D182" s="270"/>
      <c r="E182" s="37">
        <f>E184</f>
        <v>65000</v>
      </c>
      <c r="F182" s="37"/>
      <c r="H182" s="42"/>
      <c r="I182" s="42"/>
    </row>
    <row r="183" spans="1:6" ht="13.5" customHeight="1">
      <c r="A183" s="78"/>
      <c r="B183" s="68"/>
      <c r="C183" s="38"/>
      <c r="D183" s="39"/>
      <c r="E183" s="29"/>
      <c r="F183" s="29"/>
    </row>
    <row r="184" spans="1:6" ht="16.5" customHeight="1">
      <c r="A184" s="78"/>
      <c r="B184" s="23"/>
      <c r="C184" s="38" t="s">
        <v>165</v>
      </c>
      <c r="D184" s="39" t="s">
        <v>166</v>
      </c>
      <c r="E184" s="29">
        <v>65000</v>
      </c>
      <c r="F184" s="29"/>
    </row>
    <row r="185" spans="1:6" ht="15" customHeight="1">
      <c r="A185" s="78"/>
      <c r="B185" s="23"/>
      <c r="C185" s="276"/>
      <c r="D185" s="277"/>
      <c r="E185" s="36"/>
      <c r="F185" s="67"/>
    </row>
    <row r="186" spans="1:6" ht="12.75">
      <c r="A186" s="241"/>
      <c r="B186" s="259" t="s">
        <v>371</v>
      </c>
      <c r="C186" s="259"/>
      <c r="D186" s="260"/>
      <c r="E186" s="274">
        <f>E4+E14+E165</f>
        <v>2610342</v>
      </c>
      <c r="F186" s="274">
        <f>F4+F14+F165</f>
        <v>11080112</v>
      </c>
    </row>
    <row r="187" spans="1:6" ht="12.75">
      <c r="A187" s="242"/>
      <c r="B187" s="259"/>
      <c r="C187" s="259"/>
      <c r="D187" s="260"/>
      <c r="E187" s="275"/>
      <c r="F187" s="275"/>
    </row>
  </sheetData>
  <sheetProtection/>
  <mergeCells count="25">
    <mergeCell ref="B1:F1"/>
    <mergeCell ref="C5:D5"/>
    <mergeCell ref="C90:D90"/>
    <mergeCell ref="C46:D46"/>
    <mergeCell ref="B4:D4"/>
    <mergeCell ref="B14:D14"/>
    <mergeCell ref="C29:D29"/>
    <mergeCell ref="C41:D41"/>
    <mergeCell ref="C15:D15"/>
    <mergeCell ref="C166:D166"/>
    <mergeCell ref="C56:D56"/>
    <mergeCell ref="C64:D64"/>
    <mergeCell ref="C95:D95"/>
    <mergeCell ref="C96:D96"/>
    <mergeCell ref="B165:D165"/>
    <mergeCell ref="C60:F60"/>
    <mergeCell ref="C86:D86"/>
    <mergeCell ref="C133:D133"/>
    <mergeCell ref="C134:D134"/>
    <mergeCell ref="E186:E187"/>
    <mergeCell ref="F186:F187"/>
    <mergeCell ref="C182:D182"/>
    <mergeCell ref="A186:A187"/>
    <mergeCell ref="B186:D187"/>
    <mergeCell ref="C185:D185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5" r:id="rId1"/>
  <rowBreaks count="6" manualBreakCount="6">
    <brk id="28" max="5" man="1"/>
    <brk id="55" max="5" man="1"/>
    <brk id="82" max="5" man="1"/>
    <brk id="106" max="5" man="1"/>
    <brk id="136" max="5" man="1"/>
    <brk id="169" max="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7.57421875" style="0" customWidth="1"/>
    <col min="4" max="4" width="37.8515625" style="0" customWidth="1"/>
    <col min="5" max="5" width="12.57421875" style="0" customWidth="1"/>
    <col min="6" max="6" width="12.28125" style="0" customWidth="1"/>
  </cols>
  <sheetData>
    <row r="1" spans="2:6" ht="33.75" customHeight="1">
      <c r="B1" s="245" t="s">
        <v>513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27.75" customHeight="1">
      <c r="A3" s="79">
        <v>852</v>
      </c>
      <c r="B3" s="254" t="s">
        <v>126</v>
      </c>
      <c r="C3" s="255"/>
      <c r="D3" s="256"/>
      <c r="E3" s="86">
        <f>E4</f>
        <v>2000000</v>
      </c>
      <c r="F3" s="86">
        <f>F4</f>
        <v>2380972</v>
      </c>
    </row>
    <row r="4" spans="1:6" ht="15">
      <c r="A4" s="78"/>
      <c r="B4" s="20" t="s">
        <v>136</v>
      </c>
      <c r="C4" s="267" t="s">
        <v>137</v>
      </c>
      <c r="D4" s="268"/>
      <c r="E4" s="22">
        <f>E6</f>
        <v>2000000</v>
      </c>
      <c r="F4" s="22">
        <f>SUM(F7:F28)</f>
        <v>2380972</v>
      </c>
    </row>
    <row r="5" spans="1:6" ht="10.5" customHeight="1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175</v>
      </c>
      <c r="D6" s="25" t="s">
        <v>176</v>
      </c>
      <c r="E6" s="26">
        <v>2000000</v>
      </c>
      <c r="F6" s="26"/>
    </row>
    <row r="7" spans="1:8" ht="31.5" customHeight="1">
      <c r="A7" s="78"/>
      <c r="B7" s="23"/>
      <c r="C7" s="30" t="s">
        <v>111</v>
      </c>
      <c r="D7" s="31" t="s">
        <v>158</v>
      </c>
      <c r="E7" s="32"/>
      <c r="F7" s="32">
        <v>5000</v>
      </c>
      <c r="H7" s="42"/>
    </row>
    <row r="8" spans="1:6" ht="22.5" customHeight="1">
      <c r="A8" s="78"/>
      <c r="B8" s="23"/>
      <c r="C8" s="30" t="s">
        <v>94</v>
      </c>
      <c r="D8" s="31" t="s">
        <v>23</v>
      </c>
      <c r="E8" s="32"/>
      <c r="F8" s="32">
        <v>1202080</v>
      </c>
    </row>
    <row r="9" spans="1:6" ht="21.75" customHeight="1">
      <c r="A9" s="78"/>
      <c r="B9" s="23"/>
      <c r="C9" s="30" t="s">
        <v>40</v>
      </c>
      <c r="D9" s="31" t="s">
        <v>7</v>
      </c>
      <c r="E9" s="32"/>
      <c r="F9" s="32">
        <v>96298</v>
      </c>
    </row>
    <row r="10" spans="1:6" ht="22.5" customHeight="1">
      <c r="A10" s="78"/>
      <c r="B10" s="23"/>
      <c r="C10" s="30" t="s">
        <v>41</v>
      </c>
      <c r="D10" s="31" t="s">
        <v>9</v>
      </c>
      <c r="E10" s="32"/>
      <c r="F10" s="32">
        <v>223165</v>
      </c>
    </row>
    <row r="11" spans="1:6" ht="18.75" customHeight="1">
      <c r="A11" s="78"/>
      <c r="B11" s="23"/>
      <c r="C11" s="30" t="s">
        <v>42</v>
      </c>
      <c r="D11" s="31" t="s">
        <v>11</v>
      </c>
      <c r="E11" s="32"/>
      <c r="F11" s="32">
        <v>28181</v>
      </c>
    </row>
    <row r="12" spans="1:6" ht="19.5" customHeight="1">
      <c r="A12" s="78"/>
      <c r="B12" s="23"/>
      <c r="C12" s="30" t="s">
        <v>51</v>
      </c>
      <c r="D12" s="31" t="s">
        <v>52</v>
      </c>
      <c r="E12" s="32"/>
      <c r="F12" s="32">
        <v>5000</v>
      </c>
    </row>
    <row r="13" spans="1:6" ht="18" customHeight="1">
      <c r="A13" s="78"/>
      <c r="B13" s="23"/>
      <c r="C13" s="30" t="s">
        <v>95</v>
      </c>
      <c r="D13" s="31" t="s">
        <v>13</v>
      </c>
      <c r="E13" s="32"/>
      <c r="F13" s="32">
        <v>100000</v>
      </c>
    </row>
    <row r="14" spans="1:6" ht="20.25" customHeight="1">
      <c r="A14" s="78"/>
      <c r="B14" s="23"/>
      <c r="C14" s="30" t="s">
        <v>168</v>
      </c>
      <c r="D14" s="31" t="s">
        <v>171</v>
      </c>
      <c r="E14" s="32"/>
      <c r="F14" s="32">
        <v>260000</v>
      </c>
    </row>
    <row r="15" spans="1:6" ht="33.75" customHeight="1">
      <c r="A15" s="78"/>
      <c r="B15" s="23"/>
      <c r="C15" s="30" t="s">
        <v>169</v>
      </c>
      <c r="D15" s="31" t="s">
        <v>172</v>
      </c>
      <c r="E15" s="32"/>
      <c r="F15" s="32">
        <v>45000</v>
      </c>
    </row>
    <row r="16" spans="1:6" ht="19.5" customHeight="1">
      <c r="A16" s="78"/>
      <c r="B16" s="23"/>
      <c r="C16" s="30" t="s">
        <v>96</v>
      </c>
      <c r="D16" s="31" t="s">
        <v>15</v>
      </c>
      <c r="E16" s="32"/>
      <c r="F16" s="32">
        <v>180000</v>
      </c>
    </row>
    <row r="17" spans="1:6" ht="17.25" customHeight="1">
      <c r="A17" s="78"/>
      <c r="B17" s="23"/>
      <c r="C17" s="30" t="s">
        <v>97</v>
      </c>
      <c r="D17" s="31" t="s">
        <v>17</v>
      </c>
      <c r="E17" s="32"/>
      <c r="F17" s="32">
        <v>50000</v>
      </c>
    </row>
    <row r="18" spans="1:6" ht="21" customHeight="1">
      <c r="A18" s="78"/>
      <c r="B18" s="23"/>
      <c r="C18" s="33" t="s">
        <v>29</v>
      </c>
      <c r="D18" s="31" t="s">
        <v>25</v>
      </c>
      <c r="E18" s="32"/>
      <c r="F18" s="32">
        <v>9000</v>
      </c>
    </row>
    <row r="19" spans="1:6" ht="24" customHeight="1">
      <c r="A19" s="78"/>
      <c r="B19" s="23"/>
      <c r="C19" s="33" t="s">
        <v>98</v>
      </c>
      <c r="D19" s="31" t="s">
        <v>3</v>
      </c>
      <c r="E19" s="32"/>
      <c r="F19" s="32">
        <v>80000</v>
      </c>
    </row>
    <row r="20" spans="1:6" ht="30">
      <c r="A20" s="78"/>
      <c r="B20" s="23"/>
      <c r="C20" s="30" t="s">
        <v>61</v>
      </c>
      <c r="D20" s="31" t="s">
        <v>551</v>
      </c>
      <c r="E20" s="32"/>
      <c r="F20" s="32">
        <v>7720</v>
      </c>
    </row>
    <row r="21" spans="1:6" ht="32.25" customHeight="1" hidden="1">
      <c r="A21" s="78"/>
      <c r="B21" s="23"/>
      <c r="C21" s="30" t="s">
        <v>170</v>
      </c>
      <c r="D21" s="31" t="s">
        <v>173</v>
      </c>
      <c r="E21" s="32"/>
      <c r="F21" s="32"/>
    </row>
    <row r="22" spans="1:6" ht="21" customHeight="1">
      <c r="A22" s="78"/>
      <c r="B22" s="23"/>
      <c r="C22" s="30" t="s">
        <v>99</v>
      </c>
      <c r="D22" s="31" t="s">
        <v>19</v>
      </c>
      <c r="E22" s="32"/>
      <c r="F22" s="32">
        <v>1000</v>
      </c>
    </row>
    <row r="23" spans="1:6" ht="21" customHeight="1" hidden="1">
      <c r="A23" s="78"/>
      <c r="B23" s="23"/>
      <c r="C23" s="30" t="s">
        <v>53</v>
      </c>
      <c r="D23" s="31" t="s">
        <v>28</v>
      </c>
      <c r="E23" s="32"/>
      <c r="F23" s="32"/>
    </row>
    <row r="24" spans="1:6" ht="24" customHeight="1">
      <c r="A24" s="78"/>
      <c r="B24" s="23"/>
      <c r="C24" s="30" t="s">
        <v>100</v>
      </c>
      <c r="D24" s="31" t="s">
        <v>21</v>
      </c>
      <c r="E24" s="32"/>
      <c r="F24" s="32">
        <v>3500</v>
      </c>
    </row>
    <row r="25" spans="1:6" ht="32.25" customHeight="1">
      <c r="A25" s="78"/>
      <c r="B25" s="23"/>
      <c r="C25" s="30" t="s">
        <v>43</v>
      </c>
      <c r="D25" s="31" t="s">
        <v>105</v>
      </c>
      <c r="E25" s="32"/>
      <c r="F25" s="32">
        <v>52000</v>
      </c>
    </row>
    <row r="26" spans="1:6" ht="33.75" customHeight="1">
      <c r="A26" s="78"/>
      <c r="B26" s="23"/>
      <c r="C26" s="30" t="s">
        <v>156</v>
      </c>
      <c r="D26" s="31" t="s">
        <v>174</v>
      </c>
      <c r="E26" s="32"/>
      <c r="F26" s="32">
        <v>28</v>
      </c>
    </row>
    <row r="27" spans="1:6" ht="33" customHeight="1">
      <c r="A27" s="78"/>
      <c r="B27" s="23"/>
      <c r="C27" s="24" t="s">
        <v>63</v>
      </c>
      <c r="D27" s="25" t="s">
        <v>64</v>
      </c>
      <c r="E27" s="26"/>
      <c r="F27" s="26">
        <v>1000</v>
      </c>
    </row>
    <row r="28" spans="1:6" ht="31.5" customHeight="1">
      <c r="A28" s="78"/>
      <c r="B28" s="69"/>
      <c r="C28" s="45" t="s">
        <v>162</v>
      </c>
      <c r="D28" s="43" t="s">
        <v>163</v>
      </c>
      <c r="E28" s="44"/>
      <c r="F28" s="44">
        <v>32000</v>
      </c>
    </row>
    <row r="29" spans="1:6" ht="12.75">
      <c r="A29" s="241"/>
      <c r="B29" s="246" t="s">
        <v>372</v>
      </c>
      <c r="C29" s="246"/>
      <c r="D29" s="247"/>
      <c r="E29" s="265">
        <f>E4</f>
        <v>2000000</v>
      </c>
      <c r="F29" s="273">
        <f>F4</f>
        <v>2380972</v>
      </c>
    </row>
    <row r="30" spans="1:6" ht="12.75">
      <c r="A30" s="242"/>
      <c r="B30" s="248"/>
      <c r="C30" s="248"/>
      <c r="D30" s="249"/>
      <c r="E30" s="266"/>
      <c r="F30" s="249"/>
    </row>
  </sheetData>
  <sheetProtection/>
  <mergeCells count="7">
    <mergeCell ref="A29:A30"/>
    <mergeCell ref="C4:D4"/>
    <mergeCell ref="B1:F1"/>
    <mergeCell ref="B29:D30"/>
    <mergeCell ref="E29:E30"/>
    <mergeCell ref="F29:F30"/>
    <mergeCell ref="B3:D3"/>
  </mergeCells>
  <printOptions/>
  <pageMargins left="0.7480314960629921" right="0.7480314960629921" top="0.4724409448818898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7">
      <selection activeCell="J21" sqref="J21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6.8515625" style="0" customWidth="1"/>
    <col min="4" max="4" width="37.8515625" style="0" customWidth="1"/>
    <col min="5" max="5" width="13.28125" style="0" customWidth="1"/>
    <col min="6" max="6" width="12.28125" style="0" customWidth="1"/>
  </cols>
  <sheetData>
    <row r="1" spans="2:6" ht="34.5" customHeight="1">
      <c r="B1" s="245" t="s">
        <v>514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27.75" customHeight="1">
      <c r="A3" s="79">
        <v>852</v>
      </c>
      <c r="B3" s="254" t="s">
        <v>126</v>
      </c>
      <c r="C3" s="255"/>
      <c r="D3" s="256"/>
      <c r="E3" s="86">
        <f>E4</f>
        <v>3425000</v>
      </c>
      <c r="F3" s="86">
        <f>F4</f>
        <v>6952653</v>
      </c>
    </row>
    <row r="4" spans="1:6" ht="15">
      <c r="A4" s="78"/>
      <c r="B4" s="20" t="s">
        <v>136</v>
      </c>
      <c r="C4" s="267" t="s">
        <v>137</v>
      </c>
      <c r="D4" s="268"/>
      <c r="E4" s="22">
        <f>E6+E7</f>
        <v>3425000</v>
      </c>
      <c r="F4" s="22">
        <f>SUM(F8:F30)</f>
        <v>6952653</v>
      </c>
    </row>
    <row r="5" spans="1:6" ht="15">
      <c r="A5" s="78"/>
      <c r="B5" s="23"/>
      <c r="C5" s="24"/>
      <c r="D5" s="25"/>
      <c r="E5" s="26"/>
      <c r="F5" s="26"/>
    </row>
    <row r="6" spans="1:6" ht="15">
      <c r="A6" s="78"/>
      <c r="B6" s="23"/>
      <c r="C6" s="24" t="s">
        <v>175</v>
      </c>
      <c r="D6" s="25" t="s">
        <v>176</v>
      </c>
      <c r="E6" s="26">
        <v>3410000</v>
      </c>
      <c r="F6" s="26"/>
    </row>
    <row r="7" spans="1:6" ht="15">
      <c r="A7" s="78"/>
      <c r="B7" s="23"/>
      <c r="C7" s="30" t="s">
        <v>165</v>
      </c>
      <c r="D7" s="31" t="s">
        <v>166</v>
      </c>
      <c r="E7" s="32">
        <v>15000</v>
      </c>
      <c r="F7" s="32"/>
    </row>
    <row r="8" spans="1:8" ht="31.5" customHeight="1">
      <c r="A8" s="78"/>
      <c r="B8" s="23"/>
      <c r="C8" s="30" t="s">
        <v>111</v>
      </c>
      <c r="D8" s="31" t="s">
        <v>158</v>
      </c>
      <c r="E8" s="32"/>
      <c r="F8" s="32">
        <v>15000</v>
      </c>
      <c r="H8" s="42"/>
    </row>
    <row r="9" spans="1:6" ht="22.5" customHeight="1">
      <c r="A9" s="78"/>
      <c r="B9" s="23"/>
      <c r="C9" s="30" t="s">
        <v>94</v>
      </c>
      <c r="D9" s="31" t="s">
        <v>23</v>
      </c>
      <c r="E9" s="32"/>
      <c r="F9" s="32">
        <v>3956126</v>
      </c>
    </row>
    <row r="10" spans="1:6" ht="21.75" customHeight="1">
      <c r="A10" s="78"/>
      <c r="B10" s="23"/>
      <c r="C10" s="30" t="s">
        <v>40</v>
      </c>
      <c r="D10" s="31" t="s">
        <v>7</v>
      </c>
      <c r="E10" s="32"/>
      <c r="F10" s="32">
        <v>309000</v>
      </c>
    </row>
    <row r="11" spans="1:6" ht="22.5" customHeight="1">
      <c r="A11" s="78"/>
      <c r="B11" s="23"/>
      <c r="C11" s="30" t="s">
        <v>41</v>
      </c>
      <c r="D11" s="31" t="s">
        <v>9</v>
      </c>
      <c r="E11" s="32"/>
      <c r="F11" s="32">
        <v>721883</v>
      </c>
    </row>
    <row r="12" spans="1:10" ht="21.75" customHeight="1">
      <c r="A12" s="78"/>
      <c r="B12" s="23"/>
      <c r="C12" s="30" t="s">
        <v>42</v>
      </c>
      <c r="D12" s="31" t="s">
        <v>11</v>
      </c>
      <c r="E12" s="32"/>
      <c r="F12" s="32">
        <v>89932</v>
      </c>
      <c r="J12" s="42">
        <f>F9+F10+F11+F12+F13+F29</f>
        <v>5129153</v>
      </c>
    </row>
    <row r="13" spans="1:6" ht="19.5" customHeight="1">
      <c r="A13" s="78"/>
      <c r="B13" s="23"/>
      <c r="C13" s="30" t="s">
        <v>51</v>
      </c>
      <c r="D13" s="31" t="s">
        <v>52</v>
      </c>
      <c r="E13" s="32"/>
      <c r="F13" s="32">
        <v>14400</v>
      </c>
    </row>
    <row r="14" spans="1:6" ht="23.25" customHeight="1">
      <c r="A14" s="78"/>
      <c r="B14" s="23"/>
      <c r="C14" s="30" t="s">
        <v>95</v>
      </c>
      <c r="D14" s="31" t="s">
        <v>13</v>
      </c>
      <c r="E14" s="32"/>
      <c r="F14" s="32">
        <v>190000</v>
      </c>
    </row>
    <row r="15" spans="1:6" ht="23.25" customHeight="1">
      <c r="A15" s="78"/>
      <c r="B15" s="23"/>
      <c r="C15" s="30" t="s">
        <v>168</v>
      </c>
      <c r="D15" s="31" t="s">
        <v>171</v>
      </c>
      <c r="E15" s="32"/>
      <c r="F15" s="32">
        <v>520000</v>
      </c>
    </row>
    <row r="16" spans="1:6" ht="33.75" customHeight="1">
      <c r="A16" s="78"/>
      <c r="B16" s="23"/>
      <c r="C16" s="30" t="s">
        <v>169</v>
      </c>
      <c r="D16" s="31" t="s">
        <v>172</v>
      </c>
      <c r="E16" s="32"/>
      <c r="F16" s="32">
        <v>89000</v>
      </c>
    </row>
    <row r="17" spans="1:6" ht="19.5" customHeight="1">
      <c r="A17" s="78"/>
      <c r="B17" s="23"/>
      <c r="C17" s="30" t="s">
        <v>96</v>
      </c>
      <c r="D17" s="31" t="s">
        <v>15</v>
      </c>
      <c r="E17" s="32"/>
      <c r="F17" s="32">
        <v>500000</v>
      </c>
    </row>
    <row r="18" spans="1:6" ht="17.25" customHeight="1">
      <c r="A18" s="78"/>
      <c r="B18" s="23"/>
      <c r="C18" s="30" t="s">
        <v>97</v>
      </c>
      <c r="D18" s="31" t="s">
        <v>17</v>
      </c>
      <c r="E18" s="32"/>
      <c r="F18" s="32">
        <v>120000</v>
      </c>
    </row>
    <row r="19" spans="1:6" ht="21" customHeight="1">
      <c r="A19" s="78"/>
      <c r="B19" s="23"/>
      <c r="C19" s="33" t="s">
        <v>29</v>
      </c>
      <c r="D19" s="31" t="s">
        <v>25</v>
      </c>
      <c r="E19" s="32"/>
      <c r="F19" s="32">
        <v>22000</v>
      </c>
    </row>
    <row r="20" spans="1:6" ht="24" customHeight="1">
      <c r="A20" s="78"/>
      <c r="B20" s="23"/>
      <c r="C20" s="33" t="s">
        <v>98</v>
      </c>
      <c r="D20" s="31" t="s">
        <v>3</v>
      </c>
      <c r="E20" s="32"/>
      <c r="F20" s="32">
        <v>115000</v>
      </c>
    </row>
    <row r="21" spans="1:6" ht="30">
      <c r="A21" s="78"/>
      <c r="B21" s="23"/>
      <c r="C21" s="30" t="s">
        <v>61</v>
      </c>
      <c r="D21" s="31" t="s">
        <v>551</v>
      </c>
      <c r="E21" s="32"/>
      <c r="F21" s="32">
        <v>15500</v>
      </c>
    </row>
    <row r="22" spans="1:6" ht="32.25" customHeight="1" hidden="1">
      <c r="A22" s="78"/>
      <c r="B22" s="23"/>
      <c r="C22" s="30" t="s">
        <v>170</v>
      </c>
      <c r="D22" s="31" t="s">
        <v>173</v>
      </c>
      <c r="E22" s="32"/>
      <c r="F22" s="32"/>
    </row>
    <row r="23" spans="1:6" ht="21" customHeight="1">
      <c r="A23" s="78"/>
      <c r="B23" s="23"/>
      <c r="C23" s="30" t="s">
        <v>99</v>
      </c>
      <c r="D23" s="31" t="s">
        <v>104</v>
      </c>
      <c r="E23" s="32"/>
      <c r="F23" s="32">
        <v>3500</v>
      </c>
    </row>
    <row r="24" spans="1:6" ht="24" customHeight="1">
      <c r="A24" s="78"/>
      <c r="B24" s="23"/>
      <c r="C24" s="30" t="s">
        <v>100</v>
      </c>
      <c r="D24" s="31" t="s">
        <v>21</v>
      </c>
      <c r="E24" s="32"/>
      <c r="F24" s="32">
        <v>8000</v>
      </c>
    </row>
    <row r="25" spans="1:6" ht="32.25" customHeight="1">
      <c r="A25" s="78"/>
      <c r="B25" s="23"/>
      <c r="C25" s="30" t="s">
        <v>43</v>
      </c>
      <c r="D25" s="31" t="s">
        <v>105</v>
      </c>
      <c r="E25" s="32"/>
      <c r="F25" s="32">
        <v>210000</v>
      </c>
    </row>
    <row r="26" spans="1:6" ht="22.5" customHeight="1">
      <c r="A26" s="78"/>
      <c r="B26" s="23"/>
      <c r="C26" s="30" t="s">
        <v>115</v>
      </c>
      <c r="D26" s="31" t="s">
        <v>26</v>
      </c>
      <c r="E26" s="32"/>
      <c r="F26" s="32">
        <v>10500</v>
      </c>
    </row>
    <row r="27" spans="1:6" ht="33.75" customHeight="1">
      <c r="A27" s="78"/>
      <c r="B27" s="23"/>
      <c r="C27" s="30" t="s">
        <v>156</v>
      </c>
      <c r="D27" s="31" t="s">
        <v>174</v>
      </c>
      <c r="E27" s="32"/>
      <c r="F27" s="32">
        <v>2000</v>
      </c>
    </row>
    <row r="28" spans="1:6" ht="33" customHeight="1">
      <c r="A28" s="78"/>
      <c r="B28" s="23"/>
      <c r="C28" s="24" t="s">
        <v>63</v>
      </c>
      <c r="D28" s="25" t="s">
        <v>64</v>
      </c>
      <c r="E28" s="26"/>
      <c r="F28" s="26">
        <v>3000</v>
      </c>
    </row>
    <row r="29" spans="1:6" ht="24.75" customHeight="1">
      <c r="A29" s="78"/>
      <c r="B29" s="23"/>
      <c r="C29" s="34" t="s">
        <v>405</v>
      </c>
      <c r="D29" s="35" t="s">
        <v>406</v>
      </c>
      <c r="E29" s="36"/>
      <c r="F29" s="36">
        <v>37812</v>
      </c>
    </row>
    <row r="30" spans="1:6" ht="7.5" customHeight="1">
      <c r="A30" s="78"/>
      <c r="B30" s="69"/>
      <c r="C30" s="45"/>
      <c r="D30" s="43"/>
      <c r="E30" s="44"/>
      <c r="F30" s="44"/>
    </row>
    <row r="31" spans="1:6" ht="12.75">
      <c r="A31" s="241"/>
      <c r="B31" s="246" t="s">
        <v>372</v>
      </c>
      <c r="C31" s="246"/>
      <c r="D31" s="247"/>
      <c r="E31" s="265">
        <f>E4</f>
        <v>3425000</v>
      </c>
      <c r="F31" s="273">
        <f>F4</f>
        <v>6952653</v>
      </c>
    </row>
    <row r="32" spans="1:6" ht="12.75">
      <c r="A32" s="242"/>
      <c r="B32" s="248"/>
      <c r="C32" s="248"/>
      <c r="D32" s="249"/>
      <c r="E32" s="266"/>
      <c r="F32" s="249"/>
    </row>
  </sheetData>
  <sheetProtection/>
  <mergeCells count="7">
    <mergeCell ref="A31:A32"/>
    <mergeCell ref="C4:D4"/>
    <mergeCell ref="B1:F1"/>
    <mergeCell ref="B31:D32"/>
    <mergeCell ref="E31:E32"/>
    <mergeCell ref="F31:F32"/>
    <mergeCell ref="B3:D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22">
      <selection activeCell="A29" sqref="A29:F29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45" t="s">
        <v>515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31.5" customHeight="1">
      <c r="A3" s="79">
        <v>851</v>
      </c>
      <c r="B3" s="254" t="s">
        <v>125</v>
      </c>
      <c r="C3" s="255"/>
      <c r="D3" s="256"/>
      <c r="E3" s="86"/>
      <c r="F3" s="86">
        <f>F4</f>
        <v>562</v>
      </c>
    </row>
    <row r="4" spans="1:6" ht="59.25" customHeight="1">
      <c r="A4" s="78"/>
      <c r="B4" s="20" t="s">
        <v>183</v>
      </c>
      <c r="C4" s="263" t="s">
        <v>85</v>
      </c>
      <c r="D4" s="264"/>
      <c r="E4" s="22"/>
      <c r="F4" s="22">
        <f>F6</f>
        <v>562</v>
      </c>
    </row>
    <row r="5" spans="1:6" ht="15">
      <c r="A5" s="78"/>
      <c r="B5" s="23"/>
      <c r="C5" s="24"/>
      <c r="D5" s="25"/>
      <c r="E5" s="26"/>
      <c r="F5" s="26"/>
    </row>
    <row r="6" spans="1:10" ht="21" customHeight="1">
      <c r="A6" s="78"/>
      <c r="B6" s="23"/>
      <c r="C6" s="30" t="s">
        <v>184</v>
      </c>
      <c r="D6" s="31" t="s">
        <v>87</v>
      </c>
      <c r="E6" s="32"/>
      <c r="F6" s="32">
        <v>562</v>
      </c>
      <c r="H6" s="42"/>
      <c r="J6" s="189" t="s">
        <v>459</v>
      </c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31.5" customHeight="1">
      <c r="A8" s="79">
        <v>852</v>
      </c>
      <c r="B8" s="254" t="s">
        <v>126</v>
      </c>
      <c r="C8" s="255"/>
      <c r="D8" s="256"/>
      <c r="E8" s="86">
        <f>E9</f>
        <v>3047000</v>
      </c>
      <c r="F8" s="86">
        <f>F9</f>
        <v>5121040</v>
      </c>
    </row>
    <row r="9" spans="1:6" ht="15">
      <c r="A9" s="78"/>
      <c r="B9" s="20" t="s">
        <v>136</v>
      </c>
      <c r="C9" s="267" t="s">
        <v>137</v>
      </c>
      <c r="D9" s="268"/>
      <c r="E9" s="22">
        <f>E12+E11</f>
        <v>3047000</v>
      </c>
      <c r="F9" s="22">
        <f>SUM(F13:F33)</f>
        <v>5121040</v>
      </c>
    </row>
    <row r="10" spans="1:6" ht="15">
      <c r="A10" s="78"/>
      <c r="B10" s="23"/>
      <c r="C10" s="24"/>
      <c r="D10" s="25"/>
      <c r="E10" s="26"/>
      <c r="F10" s="26"/>
    </row>
    <row r="11" spans="1:6" ht="90">
      <c r="A11" s="78"/>
      <c r="B11" s="23"/>
      <c r="C11" s="118" t="s">
        <v>179</v>
      </c>
      <c r="D11" s="119" t="s">
        <v>404</v>
      </c>
      <c r="E11" s="32">
        <v>13000</v>
      </c>
      <c r="F11" s="32"/>
    </row>
    <row r="12" spans="1:6" ht="15">
      <c r="A12" s="78"/>
      <c r="B12" s="23"/>
      <c r="C12" s="30" t="s">
        <v>175</v>
      </c>
      <c r="D12" s="31" t="s">
        <v>176</v>
      </c>
      <c r="E12" s="32">
        <v>3034000</v>
      </c>
      <c r="F12" s="32"/>
    </row>
    <row r="13" spans="1:8" ht="31.5" customHeight="1">
      <c r="A13" s="78"/>
      <c r="B13" s="23"/>
      <c r="C13" s="30" t="s">
        <v>111</v>
      </c>
      <c r="D13" s="31" t="s">
        <v>158</v>
      </c>
      <c r="E13" s="32"/>
      <c r="F13" s="32">
        <v>8000</v>
      </c>
      <c r="H13" s="42"/>
    </row>
    <row r="14" spans="1:6" ht="22.5" customHeight="1">
      <c r="A14" s="78"/>
      <c r="B14" s="23"/>
      <c r="C14" s="30" t="s">
        <v>94</v>
      </c>
      <c r="D14" s="31" t="s">
        <v>23</v>
      </c>
      <c r="E14" s="32"/>
      <c r="F14" s="32">
        <v>2920872</v>
      </c>
    </row>
    <row r="15" spans="1:6" ht="21.75" customHeight="1">
      <c r="A15" s="78"/>
      <c r="B15" s="23"/>
      <c r="C15" s="30" t="s">
        <v>40</v>
      </c>
      <c r="D15" s="31" t="s">
        <v>7</v>
      </c>
      <c r="E15" s="32"/>
      <c r="F15" s="32">
        <v>236000</v>
      </c>
    </row>
    <row r="16" spans="1:8" ht="22.5" customHeight="1">
      <c r="A16" s="78"/>
      <c r="B16" s="23"/>
      <c r="C16" s="30" t="s">
        <v>41</v>
      </c>
      <c r="D16" s="31" t="s">
        <v>9</v>
      </c>
      <c r="E16" s="32"/>
      <c r="F16" s="32">
        <v>544730</v>
      </c>
      <c r="H16" s="42">
        <f>F14+F15+F16+F17+F18+F33</f>
        <v>3800039</v>
      </c>
    </row>
    <row r="17" spans="1:6" ht="21.75" customHeight="1">
      <c r="A17" s="78"/>
      <c r="B17" s="23"/>
      <c r="C17" s="30" t="s">
        <v>42</v>
      </c>
      <c r="D17" s="31" t="s">
        <v>11</v>
      </c>
      <c r="E17" s="32"/>
      <c r="F17" s="32">
        <v>68437</v>
      </c>
    </row>
    <row r="18" spans="1:6" ht="19.5" customHeight="1">
      <c r="A18" s="78"/>
      <c r="B18" s="23"/>
      <c r="C18" s="30" t="s">
        <v>51</v>
      </c>
      <c r="D18" s="31" t="s">
        <v>52</v>
      </c>
      <c r="E18" s="32"/>
      <c r="F18" s="32">
        <v>5000</v>
      </c>
    </row>
    <row r="19" spans="1:6" ht="23.25" customHeight="1">
      <c r="A19" s="78"/>
      <c r="B19" s="23"/>
      <c r="C19" s="30" t="s">
        <v>95</v>
      </c>
      <c r="D19" s="31" t="s">
        <v>13</v>
      </c>
      <c r="E19" s="32"/>
      <c r="F19" s="32">
        <v>140000</v>
      </c>
    </row>
    <row r="20" spans="1:6" ht="23.25" customHeight="1">
      <c r="A20" s="78"/>
      <c r="B20" s="23"/>
      <c r="C20" s="30" t="s">
        <v>168</v>
      </c>
      <c r="D20" s="31" t="s">
        <v>171</v>
      </c>
      <c r="E20" s="32"/>
      <c r="F20" s="32">
        <v>370000</v>
      </c>
    </row>
    <row r="21" spans="1:6" ht="33.75" customHeight="1">
      <c r="A21" s="78"/>
      <c r="B21" s="23"/>
      <c r="C21" s="30" t="s">
        <v>169</v>
      </c>
      <c r="D21" s="31" t="s">
        <v>172</v>
      </c>
      <c r="E21" s="32"/>
      <c r="F21" s="32">
        <v>45000</v>
      </c>
    </row>
    <row r="22" spans="1:6" ht="19.5" customHeight="1">
      <c r="A22" s="78"/>
      <c r="B22" s="23"/>
      <c r="C22" s="30" t="s">
        <v>96</v>
      </c>
      <c r="D22" s="31" t="s">
        <v>15</v>
      </c>
      <c r="E22" s="32"/>
      <c r="F22" s="32">
        <v>400000</v>
      </c>
    </row>
    <row r="23" spans="1:6" ht="17.25" customHeight="1">
      <c r="A23" s="78"/>
      <c r="B23" s="23"/>
      <c r="C23" s="30" t="s">
        <v>97</v>
      </c>
      <c r="D23" s="31" t="s">
        <v>17</v>
      </c>
      <c r="E23" s="32"/>
      <c r="F23" s="32">
        <v>80000</v>
      </c>
    </row>
    <row r="24" spans="1:6" ht="21" customHeight="1">
      <c r="A24" s="78"/>
      <c r="B24" s="23"/>
      <c r="C24" s="33" t="s">
        <v>29</v>
      </c>
      <c r="D24" s="31" t="s">
        <v>25</v>
      </c>
      <c r="E24" s="32"/>
      <c r="F24" s="32">
        <v>3600</v>
      </c>
    </row>
    <row r="25" spans="1:6" ht="24" customHeight="1">
      <c r="A25" s="78"/>
      <c r="B25" s="23"/>
      <c r="C25" s="33" t="s">
        <v>98</v>
      </c>
      <c r="D25" s="31" t="s">
        <v>103</v>
      </c>
      <c r="E25" s="32"/>
      <c r="F25" s="32">
        <v>85000</v>
      </c>
    </row>
    <row r="26" spans="1:6" ht="30">
      <c r="A26" s="78"/>
      <c r="B26" s="23"/>
      <c r="C26" s="30" t="s">
        <v>61</v>
      </c>
      <c r="D26" s="31" t="s">
        <v>551</v>
      </c>
      <c r="E26" s="32"/>
      <c r="F26" s="32">
        <v>12050</v>
      </c>
    </row>
    <row r="27" spans="1:6" ht="21" customHeight="1">
      <c r="A27" s="78"/>
      <c r="B27" s="23"/>
      <c r="C27" s="30" t="s">
        <v>99</v>
      </c>
      <c r="D27" s="31" t="s">
        <v>104</v>
      </c>
      <c r="E27" s="32"/>
      <c r="F27" s="32">
        <v>1500</v>
      </c>
    </row>
    <row r="28" spans="1:6" ht="24" customHeight="1">
      <c r="A28" s="78"/>
      <c r="B28" s="23"/>
      <c r="C28" s="30" t="s">
        <v>100</v>
      </c>
      <c r="D28" s="31" t="s">
        <v>21</v>
      </c>
      <c r="E28" s="32"/>
      <c r="F28" s="32">
        <v>3500</v>
      </c>
    </row>
    <row r="29" spans="1:15" ht="32.25" customHeight="1">
      <c r="A29" s="93"/>
      <c r="B29" s="69"/>
      <c r="C29" s="175" t="s">
        <v>43</v>
      </c>
      <c r="D29" s="156" t="s">
        <v>44</v>
      </c>
      <c r="E29" s="44"/>
      <c r="F29" s="44">
        <v>141300</v>
      </c>
      <c r="O29" t="s">
        <v>459</v>
      </c>
    </row>
    <row r="30" spans="1:6" ht="22.5" customHeight="1">
      <c r="A30" s="78"/>
      <c r="B30" s="23"/>
      <c r="C30" s="24" t="s">
        <v>115</v>
      </c>
      <c r="D30" s="25" t="s">
        <v>26</v>
      </c>
      <c r="E30" s="26"/>
      <c r="F30" s="26">
        <v>28000</v>
      </c>
    </row>
    <row r="31" spans="1:6" ht="33.75" customHeight="1">
      <c r="A31" s="78"/>
      <c r="B31" s="23"/>
      <c r="C31" s="30" t="s">
        <v>156</v>
      </c>
      <c r="D31" s="31" t="s">
        <v>174</v>
      </c>
      <c r="E31" s="32"/>
      <c r="F31" s="32">
        <v>1051</v>
      </c>
    </row>
    <row r="32" spans="1:6" ht="33" customHeight="1">
      <c r="A32" s="78"/>
      <c r="B32" s="23"/>
      <c r="C32" s="24" t="s">
        <v>63</v>
      </c>
      <c r="D32" s="25" t="s">
        <v>64</v>
      </c>
      <c r="E32" s="26"/>
      <c r="F32" s="26">
        <v>2000</v>
      </c>
    </row>
    <row r="33" spans="1:6" ht="24.75" customHeight="1">
      <c r="A33" s="78"/>
      <c r="B33" s="23"/>
      <c r="C33" s="34" t="s">
        <v>405</v>
      </c>
      <c r="D33" s="35" t="s">
        <v>406</v>
      </c>
      <c r="E33" s="36"/>
      <c r="F33" s="36">
        <v>25000</v>
      </c>
    </row>
    <row r="34" spans="1:6" s="87" customFormat="1" ht="31.5" customHeight="1">
      <c r="A34" s="79">
        <v>853</v>
      </c>
      <c r="B34" s="254" t="s">
        <v>164</v>
      </c>
      <c r="C34" s="255"/>
      <c r="D34" s="256"/>
      <c r="E34" s="86"/>
      <c r="F34" s="86">
        <f>F35</f>
        <v>115080</v>
      </c>
    </row>
    <row r="35" spans="1:6" ht="39" customHeight="1">
      <c r="A35" s="78"/>
      <c r="B35" s="20" t="s">
        <v>185</v>
      </c>
      <c r="C35" s="263" t="s">
        <v>186</v>
      </c>
      <c r="D35" s="264"/>
      <c r="E35" s="22"/>
      <c r="F35" s="22">
        <f>F37</f>
        <v>115080</v>
      </c>
    </row>
    <row r="36" spans="1:6" ht="15">
      <c r="A36" s="78"/>
      <c r="B36" s="23"/>
      <c r="C36" s="24"/>
      <c r="D36" s="25"/>
      <c r="E36" s="26"/>
      <c r="F36" s="26"/>
    </row>
    <row r="37" spans="1:8" ht="21" customHeight="1">
      <c r="A37" s="78"/>
      <c r="B37" s="23"/>
      <c r="C37" s="30" t="s">
        <v>94</v>
      </c>
      <c r="D37" s="31" t="s">
        <v>23</v>
      </c>
      <c r="E37" s="32"/>
      <c r="F37" s="32">
        <v>115080</v>
      </c>
      <c r="H37" s="42"/>
    </row>
    <row r="38" spans="1:6" ht="16.5" customHeight="1">
      <c r="A38" s="78"/>
      <c r="B38" s="69"/>
      <c r="C38" s="45"/>
      <c r="D38" s="43"/>
      <c r="E38" s="44"/>
      <c r="F38" s="44"/>
    </row>
    <row r="39" spans="1:6" ht="12.75">
      <c r="A39" s="241"/>
      <c r="B39" s="246" t="s">
        <v>370</v>
      </c>
      <c r="C39" s="246"/>
      <c r="D39" s="247"/>
      <c r="E39" s="265">
        <f>E3+E8</f>
        <v>3047000</v>
      </c>
      <c r="F39" s="265">
        <f>F3+F8+F34</f>
        <v>5236682</v>
      </c>
    </row>
    <row r="40" spans="1:6" ht="12.75">
      <c r="A40" s="242"/>
      <c r="B40" s="248"/>
      <c r="C40" s="248"/>
      <c r="D40" s="249"/>
      <c r="E40" s="266"/>
      <c r="F40" s="266"/>
    </row>
  </sheetData>
  <sheetProtection/>
  <mergeCells count="11">
    <mergeCell ref="B34:D34"/>
    <mergeCell ref="C35:D35"/>
    <mergeCell ref="A39:A40"/>
    <mergeCell ref="C9:D9"/>
    <mergeCell ref="B1:F1"/>
    <mergeCell ref="B39:D40"/>
    <mergeCell ref="E39:E40"/>
    <mergeCell ref="F39:F40"/>
    <mergeCell ref="B8:D8"/>
    <mergeCell ref="B3:D3"/>
    <mergeCell ref="C4:D4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97" r:id="rId1"/>
  <rowBreaks count="1" manualBreakCount="1">
    <brk id="2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9">
      <selection activeCell="A32" sqref="A32:F32"/>
    </sheetView>
  </sheetViews>
  <sheetFormatPr defaultColWidth="9.140625" defaultRowHeight="12.75"/>
  <cols>
    <col min="1" max="1" width="6.8515625" style="0" customWidth="1"/>
    <col min="2" max="2" width="7.8515625" style="0" customWidth="1"/>
    <col min="3" max="3" width="7.421875" style="0" customWidth="1"/>
    <col min="4" max="4" width="37.8515625" style="0" customWidth="1"/>
    <col min="5" max="5" width="13.140625" style="0" customWidth="1"/>
    <col min="6" max="6" width="12.28125" style="0" customWidth="1"/>
  </cols>
  <sheetData>
    <row r="1" spans="2:6" ht="39.75" customHeight="1">
      <c r="B1" s="245" t="s">
        <v>516</v>
      </c>
      <c r="C1" s="245"/>
      <c r="D1" s="245"/>
      <c r="E1" s="245"/>
      <c r="F1" s="245"/>
    </row>
    <row r="2" spans="1:6" ht="31.5" customHeight="1">
      <c r="A2" s="18" t="s">
        <v>123</v>
      </c>
      <c r="B2" s="82" t="s">
        <v>69</v>
      </c>
      <c r="C2" s="82" t="s">
        <v>0</v>
      </c>
      <c r="D2" s="82" t="s">
        <v>1</v>
      </c>
      <c r="E2" s="83" t="s">
        <v>70</v>
      </c>
      <c r="F2" s="83" t="s">
        <v>71</v>
      </c>
    </row>
    <row r="3" spans="1:6" s="87" customFormat="1" ht="31.5" customHeight="1">
      <c r="A3" s="79">
        <v>851</v>
      </c>
      <c r="B3" s="254" t="s">
        <v>125</v>
      </c>
      <c r="C3" s="255"/>
      <c r="D3" s="256"/>
      <c r="E3" s="86"/>
      <c r="F3" s="86">
        <f>F4</f>
        <v>3370</v>
      </c>
    </row>
    <row r="4" spans="1:6" ht="59.25" customHeight="1">
      <c r="A4" s="78"/>
      <c r="B4" s="20" t="s">
        <v>183</v>
      </c>
      <c r="C4" s="263" t="s">
        <v>85</v>
      </c>
      <c r="D4" s="264"/>
      <c r="E4" s="22"/>
      <c r="F4" s="22">
        <f>F6</f>
        <v>3370</v>
      </c>
    </row>
    <row r="5" spans="1:6" ht="15">
      <c r="A5" s="78"/>
      <c r="B5" s="23"/>
      <c r="C5" s="24"/>
      <c r="D5" s="25"/>
      <c r="E5" s="26"/>
      <c r="F5" s="26"/>
    </row>
    <row r="6" spans="1:8" ht="21" customHeight="1">
      <c r="A6" s="78"/>
      <c r="B6" s="23"/>
      <c r="C6" s="30" t="s">
        <v>184</v>
      </c>
      <c r="D6" s="31" t="s">
        <v>87</v>
      </c>
      <c r="E6" s="32"/>
      <c r="F6" s="32">
        <v>3370</v>
      </c>
      <c r="H6" s="42"/>
    </row>
    <row r="7" spans="1:6" ht="12" customHeight="1">
      <c r="A7" s="78"/>
      <c r="B7" s="23"/>
      <c r="C7" s="30"/>
      <c r="D7" s="31"/>
      <c r="E7" s="32"/>
      <c r="F7" s="32"/>
    </row>
    <row r="8" spans="1:6" s="87" customFormat="1" ht="21" customHeight="1">
      <c r="A8" s="79">
        <v>852</v>
      </c>
      <c r="B8" s="254" t="s">
        <v>126</v>
      </c>
      <c r="C8" s="255"/>
      <c r="D8" s="256"/>
      <c r="E8" s="86">
        <f>E9</f>
        <v>0</v>
      </c>
      <c r="F8" s="86">
        <f>F9+F35</f>
        <v>1521609</v>
      </c>
    </row>
    <row r="9" spans="1:6" ht="21" customHeight="1">
      <c r="A9" s="78"/>
      <c r="B9" s="20" t="s">
        <v>129</v>
      </c>
      <c r="C9" s="267" t="s">
        <v>130</v>
      </c>
      <c r="D9" s="268"/>
      <c r="E9" s="22">
        <f>E12+E11</f>
        <v>0</v>
      </c>
      <c r="F9" s="22">
        <f>SUM(F13:F34)</f>
        <v>1516313</v>
      </c>
    </row>
    <row r="10" spans="1:6" ht="15">
      <c r="A10" s="78"/>
      <c r="B10" s="23"/>
      <c r="C10" s="24"/>
      <c r="D10" s="25"/>
      <c r="E10" s="26"/>
      <c r="F10" s="26"/>
    </row>
    <row r="11" spans="1:6" ht="90" hidden="1">
      <c r="A11" s="78"/>
      <c r="B11" s="23"/>
      <c r="C11" s="118" t="s">
        <v>179</v>
      </c>
      <c r="D11" s="119" t="s">
        <v>378</v>
      </c>
      <c r="E11" s="32"/>
      <c r="F11" s="32"/>
    </row>
    <row r="12" spans="1:6" ht="15" hidden="1">
      <c r="A12" s="78"/>
      <c r="B12" s="23"/>
      <c r="C12" s="30" t="s">
        <v>175</v>
      </c>
      <c r="D12" s="31" t="s">
        <v>176</v>
      </c>
      <c r="E12" s="32"/>
      <c r="F12" s="32"/>
    </row>
    <row r="13" spans="1:8" ht="31.5" customHeight="1">
      <c r="A13" s="78"/>
      <c r="B13" s="23"/>
      <c r="C13" s="30" t="s">
        <v>111</v>
      </c>
      <c r="D13" s="31" t="s">
        <v>158</v>
      </c>
      <c r="E13" s="32"/>
      <c r="F13" s="32">
        <v>1000</v>
      </c>
      <c r="H13" s="42"/>
    </row>
    <row r="14" spans="1:8" ht="18" customHeight="1">
      <c r="A14" s="78"/>
      <c r="B14" s="23"/>
      <c r="C14" s="30" t="s">
        <v>133</v>
      </c>
      <c r="D14" s="31" t="s">
        <v>134</v>
      </c>
      <c r="E14" s="32"/>
      <c r="F14" s="32">
        <v>21600</v>
      </c>
      <c r="H14" s="42"/>
    </row>
    <row r="15" spans="1:6" ht="22.5" customHeight="1">
      <c r="A15" s="78"/>
      <c r="B15" s="23"/>
      <c r="C15" s="30" t="s">
        <v>94</v>
      </c>
      <c r="D15" s="31" t="s">
        <v>23</v>
      </c>
      <c r="E15" s="32"/>
      <c r="F15" s="32">
        <v>873120</v>
      </c>
    </row>
    <row r="16" spans="1:6" ht="21.75" customHeight="1">
      <c r="A16" s="78"/>
      <c r="B16" s="23"/>
      <c r="C16" s="30" t="s">
        <v>40</v>
      </c>
      <c r="D16" s="31" t="s">
        <v>7</v>
      </c>
      <c r="E16" s="32"/>
      <c r="F16" s="32">
        <v>72752</v>
      </c>
    </row>
    <row r="17" spans="1:6" ht="22.5" customHeight="1">
      <c r="A17" s="78"/>
      <c r="B17" s="23"/>
      <c r="C17" s="30" t="s">
        <v>41</v>
      </c>
      <c r="D17" s="31" t="s">
        <v>9</v>
      </c>
      <c r="E17" s="32"/>
      <c r="F17" s="32">
        <v>161674</v>
      </c>
    </row>
    <row r="18" spans="1:6" ht="21.75" customHeight="1">
      <c r="A18" s="78"/>
      <c r="B18" s="23"/>
      <c r="C18" s="30" t="s">
        <v>42</v>
      </c>
      <c r="D18" s="31" t="s">
        <v>11</v>
      </c>
      <c r="E18" s="32"/>
      <c r="F18" s="32">
        <v>20173</v>
      </c>
    </row>
    <row r="19" spans="1:6" ht="23.25" customHeight="1">
      <c r="A19" s="78"/>
      <c r="B19" s="23"/>
      <c r="C19" s="30" t="s">
        <v>95</v>
      </c>
      <c r="D19" s="31" t="s">
        <v>13</v>
      </c>
      <c r="E19" s="32"/>
      <c r="F19" s="32">
        <v>69785</v>
      </c>
    </row>
    <row r="20" spans="1:6" ht="23.25" customHeight="1">
      <c r="A20" s="78"/>
      <c r="B20" s="23"/>
      <c r="C20" s="30" t="s">
        <v>168</v>
      </c>
      <c r="D20" s="31" t="s">
        <v>171</v>
      </c>
      <c r="E20" s="32"/>
      <c r="F20" s="32">
        <v>74000</v>
      </c>
    </row>
    <row r="21" spans="1:6" ht="33.75" customHeight="1">
      <c r="A21" s="78"/>
      <c r="B21" s="23"/>
      <c r="C21" s="30" t="s">
        <v>169</v>
      </c>
      <c r="D21" s="31" t="s">
        <v>172</v>
      </c>
      <c r="E21" s="32"/>
      <c r="F21" s="32">
        <v>4550</v>
      </c>
    </row>
    <row r="22" spans="1:6" ht="33.75" customHeight="1">
      <c r="A22" s="78"/>
      <c r="B22" s="23"/>
      <c r="C22" s="30" t="s">
        <v>177</v>
      </c>
      <c r="D22" s="31" t="s">
        <v>178</v>
      </c>
      <c r="E22" s="32"/>
      <c r="F22" s="32">
        <v>2000</v>
      </c>
    </row>
    <row r="23" spans="1:6" ht="19.5" customHeight="1">
      <c r="A23" s="78"/>
      <c r="B23" s="23"/>
      <c r="C23" s="30" t="s">
        <v>96</v>
      </c>
      <c r="D23" s="31" t="s">
        <v>15</v>
      </c>
      <c r="E23" s="32"/>
      <c r="F23" s="32">
        <v>80000</v>
      </c>
    </row>
    <row r="24" spans="1:6" ht="17.25" customHeight="1">
      <c r="A24" s="78"/>
      <c r="B24" s="23"/>
      <c r="C24" s="30" t="s">
        <v>97</v>
      </c>
      <c r="D24" s="31" t="s">
        <v>17</v>
      </c>
      <c r="E24" s="32"/>
      <c r="F24" s="32">
        <v>10000</v>
      </c>
    </row>
    <row r="25" spans="1:6" ht="21" customHeight="1">
      <c r="A25" s="78"/>
      <c r="B25" s="23"/>
      <c r="C25" s="30" t="s">
        <v>29</v>
      </c>
      <c r="D25" s="31" t="s">
        <v>25</v>
      </c>
      <c r="E25" s="32"/>
      <c r="F25" s="32">
        <v>3000</v>
      </c>
    </row>
    <row r="26" spans="1:6" ht="24" customHeight="1">
      <c r="A26" s="78"/>
      <c r="B26" s="23"/>
      <c r="C26" s="30" t="s">
        <v>98</v>
      </c>
      <c r="D26" s="31" t="s">
        <v>103</v>
      </c>
      <c r="E26" s="32"/>
      <c r="F26" s="32">
        <v>60000</v>
      </c>
    </row>
    <row r="27" spans="1:6" ht="30">
      <c r="A27" s="78"/>
      <c r="B27" s="23"/>
      <c r="C27" s="30" t="s">
        <v>61</v>
      </c>
      <c r="D27" s="31" t="s">
        <v>551</v>
      </c>
      <c r="E27" s="32"/>
      <c r="F27" s="32">
        <v>8268</v>
      </c>
    </row>
    <row r="28" spans="1:6" ht="30">
      <c r="A28" s="78"/>
      <c r="B28" s="23"/>
      <c r="C28" s="30" t="s">
        <v>533</v>
      </c>
      <c r="D28" s="31" t="s">
        <v>534</v>
      </c>
      <c r="E28" s="32"/>
      <c r="F28" s="32">
        <v>12000</v>
      </c>
    </row>
    <row r="29" spans="1:6" ht="21" customHeight="1">
      <c r="A29" s="78"/>
      <c r="B29" s="23"/>
      <c r="C29" s="30" t="s">
        <v>99</v>
      </c>
      <c r="D29" s="31" t="s">
        <v>104</v>
      </c>
      <c r="E29" s="32"/>
      <c r="F29" s="32">
        <v>3150</v>
      </c>
    </row>
    <row r="30" spans="1:6" ht="24" customHeight="1">
      <c r="A30" s="78"/>
      <c r="B30" s="23"/>
      <c r="C30" s="30" t="s">
        <v>100</v>
      </c>
      <c r="D30" s="31" t="s">
        <v>21</v>
      </c>
      <c r="E30" s="32"/>
      <c r="F30" s="32">
        <v>4200</v>
      </c>
    </row>
    <row r="31" spans="1:6" ht="32.25" customHeight="1">
      <c r="A31" s="78"/>
      <c r="B31" s="23"/>
      <c r="C31" s="30" t="s">
        <v>43</v>
      </c>
      <c r="D31" s="31" t="s">
        <v>44</v>
      </c>
      <c r="E31" s="32"/>
      <c r="F31" s="32">
        <v>27100</v>
      </c>
    </row>
    <row r="32" spans="1:6" ht="33.75" customHeight="1">
      <c r="A32" s="93"/>
      <c r="B32" s="69"/>
      <c r="C32" s="175" t="s">
        <v>156</v>
      </c>
      <c r="D32" s="156" t="s">
        <v>174</v>
      </c>
      <c r="E32" s="44"/>
      <c r="F32" s="44">
        <v>291</v>
      </c>
    </row>
    <row r="33" spans="1:6" ht="33.75" customHeight="1">
      <c r="A33" s="78"/>
      <c r="B33" s="23"/>
      <c r="C33" s="24" t="s">
        <v>435</v>
      </c>
      <c r="D33" s="8" t="s">
        <v>436</v>
      </c>
      <c r="E33" s="26"/>
      <c r="F33" s="26">
        <v>4650</v>
      </c>
    </row>
    <row r="34" spans="1:6" ht="33" customHeight="1">
      <c r="A34" s="78"/>
      <c r="B34" s="23"/>
      <c r="C34" s="175" t="s">
        <v>63</v>
      </c>
      <c r="D34" s="156" t="s">
        <v>64</v>
      </c>
      <c r="E34" s="44"/>
      <c r="F34" s="44">
        <v>3000</v>
      </c>
    </row>
    <row r="35" spans="1:6" ht="15">
      <c r="A35" s="78"/>
      <c r="B35" s="20" t="s">
        <v>150</v>
      </c>
      <c r="C35" s="267" t="s">
        <v>84</v>
      </c>
      <c r="D35" s="268"/>
      <c r="E35" s="22"/>
      <c r="F35" s="22">
        <f>F37</f>
        <v>5296</v>
      </c>
    </row>
    <row r="36" spans="1:6" ht="14.25" customHeight="1">
      <c r="A36" s="78"/>
      <c r="B36" s="23"/>
      <c r="C36" s="30"/>
      <c r="D36" s="31"/>
      <c r="E36" s="32"/>
      <c r="F36" s="32"/>
    </row>
    <row r="37" spans="1:6" ht="33" customHeight="1">
      <c r="A37" s="78"/>
      <c r="B37" s="23"/>
      <c r="C37" s="30" t="s">
        <v>43</v>
      </c>
      <c r="D37" s="35" t="s">
        <v>44</v>
      </c>
      <c r="E37" s="32"/>
      <c r="F37" s="32">
        <v>5296</v>
      </c>
    </row>
    <row r="38" spans="1:6" ht="12.75" customHeight="1">
      <c r="A38" s="78"/>
      <c r="B38" s="69"/>
      <c r="C38" s="45"/>
      <c r="D38" s="43"/>
      <c r="E38" s="44"/>
      <c r="F38" s="44"/>
    </row>
    <row r="39" spans="1:6" ht="12.75">
      <c r="A39" s="241"/>
      <c r="B39" s="246" t="s">
        <v>370</v>
      </c>
      <c r="C39" s="246"/>
      <c r="D39" s="247"/>
      <c r="E39" s="265">
        <f>E9+E3</f>
        <v>0</v>
      </c>
      <c r="F39" s="273">
        <f>F3+F8</f>
        <v>1524979</v>
      </c>
    </row>
    <row r="40" spans="1:6" ht="12.75">
      <c r="A40" s="242"/>
      <c r="B40" s="248"/>
      <c r="C40" s="248"/>
      <c r="D40" s="249"/>
      <c r="E40" s="266"/>
      <c r="F40" s="249"/>
    </row>
  </sheetData>
  <sheetProtection/>
  <mergeCells count="10">
    <mergeCell ref="A39:A40"/>
    <mergeCell ref="C9:D9"/>
    <mergeCell ref="B1:F1"/>
    <mergeCell ref="B39:D40"/>
    <mergeCell ref="E39:E40"/>
    <mergeCell ref="F39:F40"/>
    <mergeCell ref="B8:D8"/>
    <mergeCell ref="C35:D35"/>
    <mergeCell ref="B3:D3"/>
    <mergeCell ref="C4:D4"/>
  </mergeCells>
  <printOptions/>
  <pageMargins left="0.75" right="0.75" top="0.5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2015-01-30T13:49:24Z</cp:lastPrinted>
  <dcterms:created xsi:type="dcterms:W3CDTF">2010-01-05T11:44:37Z</dcterms:created>
  <dcterms:modified xsi:type="dcterms:W3CDTF">2015-03-09T11:55:29Z</dcterms:modified>
  <cp:category/>
  <cp:version/>
  <cp:contentType/>
  <cp:contentStatus/>
</cp:coreProperties>
</file>