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tabRatio="926" activeTab="7"/>
  </bookViews>
  <sheets>
    <sheet name="KP PSP Cieszyn" sheetId="1" r:id="rId1"/>
    <sheet name="PUP" sheetId="2" r:id="rId2"/>
    <sheet name="PINB" sheetId="3" r:id="rId3"/>
    <sheet name="PZDP" sheetId="4" r:id="rId4"/>
    <sheet name="PCPR" sheetId="5" r:id="rId5"/>
    <sheet name="DPS CIESZYN" sheetId="6" r:id="rId6"/>
    <sheet name="DPS POGÓRZE" sheetId="7" r:id="rId7"/>
    <sheet name="DPS SKOCZÓW" sheetId="8" r:id="rId8"/>
    <sheet name="DD CIESZYN" sheetId="9" r:id="rId9"/>
    <sheet name="OPDiR DD MIĘDZYŚWIEĆ" sheetId="10" r:id="rId10"/>
    <sheet name="RDD ZAMARSKI" sheetId="11" r:id="rId11"/>
    <sheet name="STAROSTWO" sheetId="12" r:id="rId12"/>
    <sheet name="sprawdzenie" sheetId="13" r:id="rId13"/>
  </sheets>
  <externalReferences>
    <externalReference r:id="rId16"/>
  </externalReferences>
  <definedNames>
    <definedName name="_xlnm.Print_Area" localSheetId="6">'DPS POGÓRZE'!$A$1:$F$34</definedName>
    <definedName name="_xlnm.Print_Area" localSheetId="7">'DPS SKOCZÓW'!$A$1:$F$42</definedName>
    <definedName name="_xlnm.Print_Area" localSheetId="4">'PCPR'!$A$1:$F$194</definedName>
    <definedName name="_xlnm.Print_Area" localSheetId="1">'PUP'!$A$1:$F$89</definedName>
    <definedName name="_xlnm.Print_Area" localSheetId="11">'STAROSTWO'!$B$1:$G$731</definedName>
    <definedName name="_xlnm.Print_Titles" localSheetId="8">'DD CIESZYN'!$2:$2</definedName>
    <definedName name="_xlnm.Print_Titles" localSheetId="5">'DPS CIESZYN'!$2:$2</definedName>
    <definedName name="_xlnm.Print_Titles" localSheetId="6">'DPS POGÓRZE'!$2:$2</definedName>
    <definedName name="_xlnm.Print_Titles" localSheetId="7">'DPS SKOCZÓW'!$2:$2</definedName>
    <definedName name="_xlnm.Print_Titles" localSheetId="0">'KP PSP Cieszyn'!$2:$2</definedName>
    <definedName name="_xlnm.Print_Titles" localSheetId="9">'OPDiR DD MIĘDZYŚWIEĆ'!$2:$2</definedName>
    <definedName name="_xlnm.Print_Titles" localSheetId="4">'PCPR'!$2:$2</definedName>
    <definedName name="_xlnm.Print_Titles" localSheetId="2">'PINB'!$2:$2</definedName>
    <definedName name="_xlnm.Print_Titles" localSheetId="1">'PUP'!$2:$2</definedName>
    <definedName name="_xlnm.Print_Titles" localSheetId="3">'PZDP'!$2:$2</definedName>
    <definedName name="_xlnm.Print_Titles" localSheetId="10">'RDD ZAMARSKI'!$2:$2</definedName>
    <definedName name="_xlnm.Print_Titles" localSheetId="11">'STAROSTWO'!$2:$2</definedName>
  </definedNames>
  <calcPr fullCalcOnLoad="1"/>
</workbook>
</file>

<file path=xl/sharedStrings.xml><?xml version="1.0" encoding="utf-8"?>
<sst xmlns="http://schemas.openxmlformats.org/spreadsheetml/2006/main" count="1889" uniqueCount="551">
  <si>
    <t>§</t>
  </si>
  <si>
    <t>Wyszczególnienie</t>
  </si>
  <si>
    <t xml:space="preserve">4300 - </t>
  </si>
  <si>
    <t>zakup usług pozostałych</t>
  </si>
  <si>
    <t>pozostałe odsetki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</si>
  <si>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</si>
  <si>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</si>
  <si>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</si>
  <si>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</si>
  <si>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</si>
  <si>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</si>
  <si>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</si>
  <si>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</si>
  <si>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</si>
  <si>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</si>
  <si>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</si>
  <si>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</si>
  <si>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</si>
  <si>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</si>
  <si>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</si>
  <si>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</si>
  <si>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</si>
  <si>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</si>
  <si>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</si>
  <si>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</si>
  <si>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</si>
  <si>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podatek od nieruchomości</t>
  </si>
  <si>
    <t xml:space="preserve">4480 - </t>
  </si>
  <si>
    <t>podróże służbowe zagraniczne</t>
  </si>
  <si>
    <t>4280 -</t>
  </si>
  <si>
    <t xml:space="preserve">4510 - </t>
  </si>
  <si>
    <t>opłaty na rzecz budżetu państwa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</si>
  <si>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</si>
  <si>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</si>
  <si>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</si>
  <si>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</si>
  <si>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</si>
  <si>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</si>
  <si>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</si>
  <si>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</si>
  <si>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</si>
  <si>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</si>
  <si>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</si>
  <si>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4440 -</t>
  </si>
  <si>
    <t>odpisy na zakładowy fundusz świadczeń socjalnych</t>
  </si>
  <si>
    <t>85333</t>
  </si>
  <si>
    <t>Powiatowe urzędy pracy</t>
  </si>
  <si>
    <t xml:space="preserve">2110 - </t>
  </si>
  <si>
    <t>3070 -</t>
  </si>
  <si>
    <t>4180 -</t>
  </si>
  <si>
    <t>równoważniki pieniężne i ekwiwalenty dla żołnierzy i funkcjonariuszy</t>
  </si>
  <si>
    <t>4350 -</t>
  </si>
  <si>
    <t>4170 -</t>
  </si>
  <si>
    <t>wynagrodzenia bezosobowe</t>
  </si>
  <si>
    <t>4420 -</t>
  </si>
  <si>
    <t>uposażenia i świadczenia pieniężne wypłacane przez okres roku żołnierzom i funkcjonariuszom zwolnionym ze służby</t>
  </si>
  <si>
    <t>zakup usług dostępu do sieci Internet</t>
  </si>
  <si>
    <t>wydatki osobowe niezaliczone do uposażeń wypłacane żołnierzom i funkcjonariuszom</t>
  </si>
  <si>
    <t>2690 -</t>
  </si>
  <si>
    <t>środki z Funduszu Pracy otrzymane przez powiat z przeznaczeniem na finansowanie kosztów wynagrodzenia i składek na ubezpieczenia społeczne pracowników powiatowego urzędu pracy</t>
  </si>
  <si>
    <t>dotacje celowe otrzymane z budżetu państwa na zadania bieżące z zakresu administracji rządowej oraz inne zadania zlecone ustawami realizowane przez powiat</t>
  </si>
  <si>
    <t>2360 -</t>
  </si>
  <si>
    <t>dochody jednostek samorządu terytorialnego związane z realizacją zadań z zakresu administracji rządowej oraz innych zadań zleconych ustawami</t>
  </si>
  <si>
    <t>4360 -</t>
  </si>
  <si>
    <t>4370 -</t>
  </si>
  <si>
    <t>4700 -</t>
  </si>
  <si>
    <t>szkolenia pracowników niebędących członkami korpusu służby cywilnej</t>
  </si>
  <si>
    <t>4020 -</t>
  </si>
  <si>
    <t>wynagrodzenia osobowe członków korpusu służby cywilnej</t>
  </si>
  <si>
    <t>dodatkowe uposażenie roczne dla żołnierzy zawodowych oraz nagrody roczne dla funkcjonariuszy</t>
  </si>
  <si>
    <t>85395</t>
  </si>
  <si>
    <t>Rozdz.</t>
  </si>
  <si>
    <t>dochody      w zł</t>
  </si>
  <si>
    <t>wydatki         w zł</t>
  </si>
  <si>
    <t>6050 -</t>
  </si>
  <si>
    <t>wydatki inwestycyjne jednostek budżetowych</t>
  </si>
  <si>
    <t>2009 -</t>
  </si>
  <si>
    <t>4019 -</t>
  </si>
  <si>
    <t>4119 -</t>
  </si>
  <si>
    <t>4129 -</t>
  </si>
  <si>
    <t>4179 -</t>
  </si>
  <si>
    <t>4219 -</t>
  </si>
  <si>
    <t>4269 -</t>
  </si>
  <si>
    <t>4279 -</t>
  </si>
  <si>
    <t>4309 -</t>
  </si>
  <si>
    <t>4359 -</t>
  </si>
  <si>
    <t>4379 -</t>
  </si>
  <si>
    <t>składki na ubezpieczenie społeczne</t>
  </si>
  <si>
    <t>Pozostała działalność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</si>
  <si>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</si>
  <si>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</si>
  <si>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</si>
  <si>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2820 -</t>
  </si>
  <si>
    <t>71015</t>
  </si>
  <si>
    <t>Nadzór budowlany</t>
  </si>
  <si>
    <t>2110 -</t>
  </si>
  <si>
    <t>0920 -</t>
  </si>
  <si>
    <t>dotacje celowe otrzymane z budżetu państwa na zadania bieżace z zakresu administracji rządowej oraz inne zadania zlecone ustawami przez powiat</t>
  </si>
  <si>
    <t>dochody jednostek samorządu terytorialnego związane z realziacją zadań z zakresu administracji rzadowej oraz innych zadań zleconych ustawami</t>
  </si>
  <si>
    <t>4010 -</t>
  </si>
  <si>
    <t>4210 -</t>
  </si>
  <si>
    <t>4260 -</t>
  </si>
  <si>
    <t>4270 -</t>
  </si>
  <si>
    <t>4300 -</t>
  </si>
  <si>
    <t>4410 -</t>
  </si>
  <si>
    <t>4430 -</t>
  </si>
  <si>
    <t>4550 -</t>
  </si>
  <si>
    <t>wynagrodzenia osobowe członków korpusu słuzby cywilnej</t>
  </si>
  <si>
    <t>zakup usług pzoostałych</t>
  </si>
  <si>
    <t>podróże słuzbowe krajowe</t>
  </si>
  <si>
    <t>odpisy na zakłądowy fundusz świadczeń socjalnych</t>
  </si>
  <si>
    <t>szkolenia członków korpusu służby cywilnej</t>
  </si>
  <si>
    <t>dotacja celowa z budżetu na finansowanie lub dofinansowanie zadań zleconych do realizacji stowarzyszeniom</t>
  </si>
  <si>
    <t>podsumowanie rozdziałów:</t>
  </si>
  <si>
    <t>60013</t>
  </si>
  <si>
    <t>Drogi publiczne wojewódzkie</t>
  </si>
  <si>
    <t>3020 -</t>
  </si>
  <si>
    <t>60014</t>
  </si>
  <si>
    <t>Drogi publiczne powiatowe</t>
  </si>
  <si>
    <t>podsumowanie rozdziałów</t>
  </si>
  <si>
    <t>4480 -</t>
  </si>
  <si>
    <t>4590 -</t>
  </si>
  <si>
    <t>6059 -</t>
  </si>
  <si>
    <t>podsumowanie rozdziału:</t>
  </si>
  <si>
    <t>w tym:</t>
  </si>
  <si>
    <t xml:space="preserve"> - DPS Skoczów, ul. Mickiewicza </t>
  </si>
  <si>
    <t xml:space="preserve"> - DPS Strumień</t>
  </si>
  <si>
    <t xml:space="preserve"> - Niepubliczny SOS "Wioski dziecięce"</t>
  </si>
  <si>
    <t>Dział</t>
  </si>
  <si>
    <t>Bezpieczeństwo publiczne i ochrona przeciwpożarowa</t>
  </si>
  <si>
    <t>Ochrona zdrowia</t>
  </si>
  <si>
    <t>Pomoc społeczna</t>
  </si>
  <si>
    <t>Działalność usługowa</t>
  </si>
  <si>
    <t>Transport i łączność</t>
  </si>
  <si>
    <t>85201</t>
  </si>
  <si>
    <t>Placówki opiekuńczo - wychowawcze</t>
  </si>
  <si>
    <t>2320 -</t>
  </si>
  <si>
    <t>dotacje celowe otrzymane z powiatu na zadania bieżace realizowane na podstawie porozumień (umów) między jednostkami samorządu terytorialnego</t>
  </si>
  <si>
    <t>dotacje celowe przekazane z powiatu na zadania bieżace realizowane na podstawie porozumień (umów) między jednostkami samorządu terytorialnego</t>
  </si>
  <si>
    <t>2830 -</t>
  </si>
  <si>
    <t>3110 -</t>
  </si>
  <si>
    <t>dotacja celowa z budżetu na finansowanie lub dofinansowanie zadań zleconych do realizacji pozostałym jendostkom niezaliczanym do sektora finansów publicznych</t>
  </si>
  <si>
    <t>świadczenia społeczne</t>
  </si>
  <si>
    <t xml:space="preserve"> - SOS "Wioski dziecięce"</t>
  </si>
  <si>
    <t>85202</t>
  </si>
  <si>
    <t>Domy pomocy społecznej</t>
  </si>
  <si>
    <t>2310 -</t>
  </si>
  <si>
    <t xml:space="preserve">dotacje celowe przekazane gminie na zadania bieżace realizowane na podstawie porozumień (umów) między jednostkami samorządu terytorialnego </t>
  </si>
  <si>
    <t>dla Miasta Ustroń (dot. MDSS w Ustroniu)</t>
  </si>
  <si>
    <t xml:space="preserve"> - DPS "Emaus" Dzięgielów</t>
  </si>
  <si>
    <t xml:space="preserve"> - DPS Skoczów, ul. Mickiewicza</t>
  </si>
  <si>
    <t>- DPS Strumień</t>
  </si>
  <si>
    <t>85203</t>
  </si>
  <si>
    <t>85204</t>
  </si>
  <si>
    <t>Ośrodki wsparcia</t>
  </si>
  <si>
    <t>Rodziny zastępcze</t>
  </si>
  <si>
    <t>85205</t>
  </si>
  <si>
    <t>Zadania w zakresie przeciwdziałąnia przemocy w rodzinie</t>
  </si>
  <si>
    <t>85218</t>
  </si>
  <si>
    <t>85295</t>
  </si>
  <si>
    <t>85321</t>
  </si>
  <si>
    <t>85324</t>
  </si>
  <si>
    <t>Państwowy Fundusz Rehabilitacji Osób Niepełnosprawnych</t>
  </si>
  <si>
    <t>Zespoły do spraw orzekania o stopniu niepełnosprawności</t>
  </si>
  <si>
    <t>Powiatowe centra pomocy rodzinie</t>
  </si>
  <si>
    <t xml:space="preserve">4370 - </t>
  </si>
  <si>
    <t>4500 -</t>
  </si>
  <si>
    <t>4610 -</t>
  </si>
  <si>
    <t>wydatki osobowe niezaliczone do wynagrodzeń</t>
  </si>
  <si>
    <t>dodatkowe wynagrodzenia roczne</t>
  </si>
  <si>
    <t>pozostałe podatki na rzecz budżetrów jednostek samorządu terytorialnego</t>
  </si>
  <si>
    <t>koszty postępowania sądowego i prokuratorskiego</t>
  </si>
  <si>
    <t>6060 -</t>
  </si>
  <si>
    <t>wydatki na zakupy inwestycyjne jednostek budżetowych</t>
  </si>
  <si>
    <t>Pozostałe zadania w zakresie polityki społecznej</t>
  </si>
  <si>
    <t>0970 -</t>
  </si>
  <si>
    <t>wpływ z różnych dochodów</t>
  </si>
  <si>
    <t>podróże służbowe karajowe</t>
  </si>
  <si>
    <t>4220 -</t>
  </si>
  <si>
    <t>4230 -</t>
  </si>
  <si>
    <t>4390 -</t>
  </si>
  <si>
    <t xml:space="preserve">zakup środków żywności </t>
  </si>
  <si>
    <t>zakup leków, wyrobów medycznych i produktów biobójczych</t>
  </si>
  <si>
    <t>zakup usług obejmujących wykonanie ekspertyz, analiz i opinii</t>
  </si>
  <si>
    <t>pozostałe podatki na rzecz budżetów jednostek samorządu terytorialnego</t>
  </si>
  <si>
    <t>0830 -</t>
  </si>
  <si>
    <t>dochody z usług</t>
  </si>
  <si>
    <t>4240 -</t>
  </si>
  <si>
    <t>zakup pomocy naukowych, dydaktycznych i książek</t>
  </si>
  <si>
    <t>0750 -</t>
  </si>
  <si>
    <t>0680 -</t>
  </si>
  <si>
    <t>4240-</t>
  </si>
  <si>
    <t>Dokształcanie i doskonalenie nauczycieli</t>
  </si>
  <si>
    <t>85156</t>
  </si>
  <si>
    <t>4130 -</t>
  </si>
  <si>
    <t>85311</t>
  </si>
  <si>
    <t>Rehabilitacja zawodowa i społeczna osób niepełnosprawnych</t>
  </si>
  <si>
    <t>Leśnictwo</t>
  </si>
  <si>
    <t>020</t>
  </si>
  <si>
    <t>02001</t>
  </si>
  <si>
    <t>Gospodarka leśna</t>
  </si>
  <si>
    <t>02002</t>
  </si>
  <si>
    <t>Nadzór nad gospodarką leśną</t>
  </si>
  <si>
    <t>80195</t>
  </si>
  <si>
    <t>63003</t>
  </si>
  <si>
    <t>63095</t>
  </si>
  <si>
    <t>70005</t>
  </si>
  <si>
    <t>71012</t>
  </si>
  <si>
    <t>71013</t>
  </si>
  <si>
    <t>71014</t>
  </si>
  <si>
    <t>75019</t>
  </si>
  <si>
    <t>75020</t>
  </si>
  <si>
    <t>75011</t>
  </si>
  <si>
    <t>75045</t>
  </si>
  <si>
    <t>75075</t>
  </si>
  <si>
    <t>75095</t>
  </si>
  <si>
    <t>75405</t>
  </si>
  <si>
    <t>75414</t>
  </si>
  <si>
    <t>75421</t>
  </si>
  <si>
    <t>75495</t>
  </si>
  <si>
    <t>75702</t>
  </si>
  <si>
    <t>75704</t>
  </si>
  <si>
    <t>75818</t>
  </si>
  <si>
    <t>80120</t>
  </si>
  <si>
    <t>80130</t>
  </si>
  <si>
    <t>80146</t>
  </si>
  <si>
    <t>85195</t>
  </si>
  <si>
    <t>85404</t>
  </si>
  <si>
    <t>85410</t>
  </si>
  <si>
    <t>85417</t>
  </si>
  <si>
    <t>85419</t>
  </si>
  <si>
    <t>85446</t>
  </si>
  <si>
    <t>85495</t>
  </si>
  <si>
    <t>90095</t>
  </si>
  <si>
    <t>92116</t>
  </si>
  <si>
    <t>92118</t>
  </si>
  <si>
    <t>92195</t>
  </si>
  <si>
    <t>92605</t>
  </si>
  <si>
    <t>Drogi publiczne powiatiowe</t>
  </si>
  <si>
    <t>Turystyka</t>
  </si>
  <si>
    <t>Gospodarka mieszkaniowa</t>
  </si>
  <si>
    <t>Gospodarka gruntami i nieruchomościami</t>
  </si>
  <si>
    <t>Ośrodki dokumentacji geodezyjnej i kartograficznej</t>
  </si>
  <si>
    <t>Prace geodezyjne i kartograficzne (nieinwestycyjne)</t>
  </si>
  <si>
    <t>Opracowania geodezyjne i kartograficzne</t>
  </si>
  <si>
    <t>Administracja publiczna</t>
  </si>
  <si>
    <t>Urzędy wojewódzkie</t>
  </si>
  <si>
    <t>Rady powiatów</t>
  </si>
  <si>
    <t>Starostwa powiatowe</t>
  </si>
  <si>
    <t>Kwalifikacja wojskowa</t>
  </si>
  <si>
    <t>Promocja jednostek samorządu terytorialnego</t>
  </si>
  <si>
    <t xml:space="preserve">Komendy powiatowe Policji </t>
  </si>
  <si>
    <t>Obrona cywilna</t>
  </si>
  <si>
    <t>Zarządzanie kryzysowe</t>
  </si>
  <si>
    <t>Obsługa długu publicznego</t>
  </si>
  <si>
    <t>Obsługa papierów wartościowych, kredytów i pozyczek jednostek samorządu terytorialnego</t>
  </si>
  <si>
    <t>Rozliczenia z tytułu gwarancji udzielonych przez Skarb Państwa lub jednostkom samorządu terytorialnego</t>
  </si>
  <si>
    <t>Różne rozliczenia</t>
  </si>
  <si>
    <t>Rezerwy ogólne i celowe</t>
  </si>
  <si>
    <t>Oświata i wychowanie</t>
  </si>
  <si>
    <t>Licea ogólnokształcące</t>
  </si>
  <si>
    <t>Szkoły zawodowe</t>
  </si>
  <si>
    <t>2130 -</t>
  </si>
  <si>
    <t>Edukacyjna opieka wychowawcza</t>
  </si>
  <si>
    <t>Wczesne wspomaganie rozwoju dziecka</t>
  </si>
  <si>
    <t>Internaty i bursy szkolne</t>
  </si>
  <si>
    <t>Szkolne schroniska młodzieżowe</t>
  </si>
  <si>
    <t>Ośrodki rewadilacyjno - wychowawcze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</si>
  <si>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</si>
  <si>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</si>
  <si>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</si>
  <si>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</si>
  <si>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</si>
  <si>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</si>
  <si>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75618</t>
  </si>
  <si>
    <t>75622</t>
  </si>
  <si>
    <t>Dochody od osób prawnych, od osób fizycznych i od innych jednostek nie posiadających osobowości prawnej oraz wydatki związane z ich poborem</t>
  </si>
  <si>
    <t>Wpływ z innych opłat stanowiących dochody jednostek samorządu terytorialnego na podstawie ustaw</t>
  </si>
  <si>
    <t>Udziały powiatów w podatkach stanowiących dochód budżetu państwa</t>
  </si>
  <si>
    <t>75801</t>
  </si>
  <si>
    <t>75803</t>
  </si>
  <si>
    <t>75814</t>
  </si>
  <si>
    <t>Część oświatowa subwencji ogólnej dla jednostek samorządu terytorialnego</t>
  </si>
  <si>
    <t>Cześć wyrównawcza subwencji ogólnej dla powiatów</t>
  </si>
  <si>
    <t>Różne rozliczenia finansowe</t>
  </si>
  <si>
    <t>75832</t>
  </si>
  <si>
    <t>Część równoważąca subwencji ogólnej dla powiatów</t>
  </si>
  <si>
    <t>dotacje celowe przekazane gminie na zadania bieżace realizowane na podstawie porozumień (umów) między jednostkami samorządu terytorialnego</t>
  </si>
  <si>
    <t>2480 -</t>
  </si>
  <si>
    <t>dotacja podmiotowa z budżetu dla samorządowej instytucji kultury</t>
  </si>
  <si>
    <t>2710 -</t>
  </si>
  <si>
    <t>(dot. UM Skoczów)</t>
  </si>
  <si>
    <t>jednostka odpowiedzialna za wykonanie:</t>
  </si>
  <si>
    <t>Wydział Środowiska, Rolnictwa i Leśnictwa</t>
  </si>
  <si>
    <t>2460 -</t>
  </si>
  <si>
    <t>3030 -</t>
  </si>
  <si>
    <t xml:space="preserve">różne wydatki na rzecz osób fizycznych </t>
  </si>
  <si>
    <t>Nadleśnictwo Ustroń</t>
  </si>
  <si>
    <t>Nadleśnictwo Wisła</t>
  </si>
  <si>
    <t>6430 -</t>
  </si>
  <si>
    <t>dotacje celowe otrzymane z budżetu państwa na realziację inwestycji i zakupów inwestycyjnych własnych powiatu</t>
  </si>
  <si>
    <t>0570 -</t>
  </si>
  <si>
    <t>0580 -</t>
  </si>
  <si>
    <t>grzywny, mandaty i inne kary pieniężne od osób fizycznych</t>
  </si>
  <si>
    <t>grzywny i inne kary pieniężne od osób prawnych i innych jednostek organizacyjnych</t>
  </si>
  <si>
    <t>6300 -</t>
  </si>
  <si>
    <t>- Cieszyn</t>
  </si>
  <si>
    <t>dotacje celowe przekazane gminie na zadania bieżące realizowane na podstawie porozumień (umów) między jednostkami samorządu terytorialnego</t>
  </si>
  <si>
    <t xml:space="preserve"> Cieszyn</t>
  </si>
  <si>
    <t xml:space="preserve"> Strumień</t>
  </si>
  <si>
    <t xml:space="preserve"> Skoczów</t>
  </si>
  <si>
    <t xml:space="preserve"> Ustroń</t>
  </si>
  <si>
    <t xml:space="preserve"> Wisła</t>
  </si>
  <si>
    <t>Brenna</t>
  </si>
  <si>
    <t>Chybie</t>
  </si>
  <si>
    <t xml:space="preserve"> Zebrzydowice</t>
  </si>
  <si>
    <t>Goleszów</t>
  </si>
  <si>
    <t xml:space="preserve"> Brenna</t>
  </si>
  <si>
    <t xml:space="preserve"> Chybie</t>
  </si>
  <si>
    <t>Wydział Finansowy</t>
  </si>
  <si>
    <t>Wydział Kultury, Sportu, Turystyki i Informacji</t>
  </si>
  <si>
    <t>Wydział Inwestycji</t>
  </si>
  <si>
    <t>0870 -</t>
  </si>
  <si>
    <t>Wydział Gospodarki Nieruchomościami</t>
  </si>
  <si>
    <t>Wydział Zarządzania Nieruchomościami</t>
  </si>
  <si>
    <t>kary i odszkodowania wypłacane na rzecz osób fizycznych</t>
  </si>
  <si>
    <t>Wydział Geodezji, Kartografii i Katastru</t>
  </si>
  <si>
    <t>różne wydatki na rzecz osób fizycznych</t>
  </si>
  <si>
    <t>Biuro Rady</t>
  </si>
  <si>
    <t>Wydział Spraw Obywatelskich, Zdrowia i Zarządzania Kryzysowego</t>
  </si>
  <si>
    <t>wpływy z różnych dochodów</t>
  </si>
  <si>
    <t>3040 -</t>
  </si>
  <si>
    <t>nagrody o charakterze szczególnym niezaliczone do wynagrodzeń</t>
  </si>
  <si>
    <t>Cieszyn</t>
  </si>
  <si>
    <t>Strumień</t>
  </si>
  <si>
    <t>Skoczów</t>
  </si>
  <si>
    <t>Ustroń</t>
  </si>
  <si>
    <t>Wisła</t>
  </si>
  <si>
    <t>Hażlach</t>
  </si>
  <si>
    <t>Istebna</t>
  </si>
  <si>
    <t>Zebrzydowice</t>
  </si>
  <si>
    <t>0420 -</t>
  </si>
  <si>
    <t>0590 -</t>
  </si>
  <si>
    <t>0690 -</t>
  </si>
  <si>
    <t>Wydział Komunikacji</t>
  </si>
  <si>
    <t>0010 -</t>
  </si>
  <si>
    <t>0020 -</t>
  </si>
  <si>
    <t>podatek dochodowy od osób fizycznych</t>
  </si>
  <si>
    <t>2920 -</t>
  </si>
  <si>
    <t>subwencje ogólne z budżetu państwa</t>
  </si>
  <si>
    <t>4810 -</t>
  </si>
  <si>
    <t>rezerwy</t>
  </si>
  <si>
    <t>a) rezerwa ogólna</t>
  </si>
  <si>
    <t>b) rezerwa celowa na bieżace wydatki w zakresie oświaty</t>
  </si>
  <si>
    <t>6800 -</t>
  </si>
  <si>
    <t>rezerwy na inwestycje i zakupy inwestycyjne</t>
  </si>
  <si>
    <t>8020 -</t>
  </si>
  <si>
    <t>wypłaty z tytułu gwarancji i poreczeń</t>
  </si>
  <si>
    <t>2540 -</t>
  </si>
  <si>
    <t>dotacja podmiotowa z budżetu dla niepublicznej jendostki systemu oświaty</t>
  </si>
  <si>
    <t>LO Towarzystwa Ewangelickiego</t>
  </si>
  <si>
    <t>LO Katolickie</t>
  </si>
  <si>
    <t>Szkoła Organizacji i Zarządzania w Cieszynie</t>
  </si>
  <si>
    <t>"Twoja szkoła" Cieszyn</t>
  </si>
  <si>
    <t>ZDZ Katowice</t>
  </si>
  <si>
    <t>Wydział Edukacji</t>
  </si>
  <si>
    <t>Medyczne Studnium Techniki Dentystycznej w Ustroniu</t>
  </si>
  <si>
    <t>Bursa Żeńska w Cieszynie</t>
  </si>
  <si>
    <t>nagrody o chrarkterze szczególnym niezaliczone do wynagrodzeń</t>
  </si>
  <si>
    <t>zakup usłu pozostałych</t>
  </si>
  <si>
    <t>stypendia dla uczniów</t>
  </si>
  <si>
    <t>Wydział Rozwoju i Funduszy Europejskich</t>
  </si>
  <si>
    <t>wydatki osobowe niezaliczane do wynagrodzeń</t>
  </si>
  <si>
    <t>4530 -</t>
  </si>
  <si>
    <t>2900 -</t>
  </si>
  <si>
    <t>4140 -</t>
  </si>
  <si>
    <t>wpłaty gmin i powiatów na rzecz innych jednostek samorządu terytorialnego oraz związków gmin lub związków powiatów na dofinansowanie zadań bieżących</t>
  </si>
  <si>
    <t>wpłaty na Państwowy Fundusz Rehabilitacji Osób Niepełnosprawnych</t>
  </si>
  <si>
    <t>podatek od towarów i usług (VAT)</t>
  </si>
  <si>
    <t>4510 -</t>
  </si>
  <si>
    <t>szkolenia pracowników niebędących członkami korpusu słuzby cywilnej</t>
  </si>
  <si>
    <t>Wydział Organizacyjny</t>
  </si>
  <si>
    <t>Wydził Spraw Obywatelskich, Zdrowia i Zarządzania Kryzysowego</t>
  </si>
  <si>
    <t>podsumowanie działów</t>
  </si>
  <si>
    <t>podsumowanie działów:</t>
  </si>
  <si>
    <t>podsumowanie działu:</t>
  </si>
  <si>
    <t>Komendy powiatowe Państwowej Straży Pożarnej</t>
  </si>
  <si>
    <t>środki otrzymane od pozostałych jednostek zaliczanych do sektora finansów publicznych na realizację zadań bieżących jednostek zaliczanych do sektora finansów publicznych</t>
  </si>
  <si>
    <t>dotacja celowa z budżetu na finansowanie lub dofinasowanie zadań zleconych do realizacji pozostałym jednostkom niezaliczanym do sektora finansów publicznych, w tym:</t>
  </si>
  <si>
    <t>Zadania w zakresie upowszechniania turystyki</t>
  </si>
  <si>
    <t>6057 -</t>
  </si>
  <si>
    <t>wpływy ze sprzedaży składników majątkowych</t>
  </si>
  <si>
    <t>dochody z najmu i dzierżawy składników majątkowych Skarbu Państwa, jednostek samorządu terytorialnego lub innych jednostek zaliczanych do sektora finansów publicznych oraz innych umów o podobnym charakterze</t>
  </si>
  <si>
    <t>opłaty z tytułu zakupu usług telekomunikacyjnych świadczonych w stacjonarnej publicznej sieci telefonicznej</t>
  </si>
  <si>
    <t>6207 -</t>
  </si>
  <si>
    <t>dotacje celowe w ramach programów finansowanych z udziałem środków europejskich oraz środków, o których mowa w art. 5 ust. 1 pkt 3 oraz ust. 3 pkt 5 i 6 ustawy, lub płatności w ramach budżetu środków europejskich</t>
  </si>
  <si>
    <t>opłaty z tytułu zakupu usług telekomunikacyjnych świadczonych w ruchomej publicznej sieci telefonicznej</t>
  </si>
  <si>
    <t>wpływy z różnych opłat</t>
  </si>
  <si>
    <t>4307 -</t>
  </si>
  <si>
    <t>2007 -</t>
  </si>
  <si>
    <t>4117 -</t>
  </si>
  <si>
    <t>4177 -</t>
  </si>
  <si>
    <t>4217 -</t>
  </si>
  <si>
    <t>3119 -</t>
  </si>
  <si>
    <t>4017 -</t>
  </si>
  <si>
    <t>4047 -</t>
  </si>
  <si>
    <t>4049 -</t>
  </si>
  <si>
    <t>4127 -</t>
  </si>
  <si>
    <t>4267 -</t>
  </si>
  <si>
    <t>4277 -</t>
  </si>
  <si>
    <t>4357 -</t>
  </si>
  <si>
    <t>4367 -</t>
  </si>
  <si>
    <t>4369 -</t>
  </si>
  <si>
    <t>4377 -</t>
  </si>
  <si>
    <t>4417 -</t>
  </si>
  <si>
    <t>4419 -</t>
  </si>
  <si>
    <t xml:space="preserve">projekt unijnny realizowany przez PCPR </t>
  </si>
  <si>
    <t>"Przeciwdziałanie marginalizacji…"</t>
  </si>
  <si>
    <t>0490 -</t>
  </si>
  <si>
    <t>6060</t>
  </si>
  <si>
    <t>dochody z najmu i dzierżawy składników majątkowych Skarbu Państwa, jendostek samorządu terytorialnego lub innych jendostek zaliczanych do sektora finansów publicznych oraz innych umów o podobnym charakterze</t>
  </si>
  <si>
    <t>4780 -</t>
  </si>
  <si>
    <t>składki na Fundusz Emerytur Pomostowych</t>
  </si>
  <si>
    <t>starostwo</t>
  </si>
  <si>
    <t>Zamarski</t>
  </si>
  <si>
    <t>OPDiR M</t>
  </si>
  <si>
    <t>DD Cieszyn</t>
  </si>
  <si>
    <t>DPS SKOczów</t>
  </si>
  <si>
    <t>DPS Pogórze</t>
  </si>
  <si>
    <t>DPS Cieszyn</t>
  </si>
  <si>
    <t>PCPR</t>
  </si>
  <si>
    <t>PZDP</t>
  </si>
  <si>
    <t>PINB</t>
  </si>
  <si>
    <t>PUP</t>
  </si>
  <si>
    <t>Straż</t>
  </si>
  <si>
    <t>oświata</t>
  </si>
  <si>
    <t>suma</t>
  </si>
  <si>
    <t>3240 -</t>
  </si>
  <si>
    <t>Niepubliczna Poradnia Psychologiczno - pedagogiczna w Chybiu</t>
  </si>
  <si>
    <t>Ośrodek Edukacyjno - Rehabilitacyjno -Wychowawczy w Ustroniu</t>
  </si>
  <si>
    <t>Ośrodek Rehabilitacyjno - Edukacyjno - Wychowawczy w Cieszynie</t>
  </si>
  <si>
    <t>90019</t>
  </si>
  <si>
    <t>Wpływy i wydatki związane z gromadzeniem środków z opłat i kar za korzystanie ze środkowiska</t>
  </si>
  <si>
    <t>DOCHODY</t>
  </si>
  <si>
    <t>WYDATKI</t>
  </si>
  <si>
    <t>OŚWIATA</t>
  </si>
  <si>
    <t>4287 -</t>
  </si>
  <si>
    <t>4289 -</t>
  </si>
  <si>
    <t>dotacja celowa otrzymana z tytułu pomocy finansowej udzielanej między jendostkami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</si>
  <si>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</si>
  <si>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6630 -</t>
  </si>
  <si>
    <t>4520 -</t>
  </si>
  <si>
    <t>opłaty na rzecz budżetów jednostek samorządu terytorialnego</t>
  </si>
  <si>
    <t>dotacje celowe przekazane do samorządu województwa na inwestycje i zakupy inwestycyjne realizowane na podstawie porozumień (umów) między jednostakmi samorządu terytorilanego</t>
  </si>
  <si>
    <t>6260 -</t>
  </si>
  <si>
    <t>dotacje otrzymane z państwowych funduszy celowych na finansowanie lub dofinansowanie kosztów realizacji inwestycji i zakupów inwestycyjnych jednostek sektora finansów publicznych</t>
  </si>
  <si>
    <t>4580-</t>
  </si>
  <si>
    <t>Dębowiec</t>
  </si>
  <si>
    <t xml:space="preserve">a) rezerwa inwestycyjna </t>
  </si>
  <si>
    <t>SzK AP Cieszyn</t>
  </si>
  <si>
    <t>85403</t>
  </si>
  <si>
    <t>Specjalne ośrodki szkolno - wychowawcze</t>
  </si>
  <si>
    <t>wpływy z innych lokalnych opłat pobieranych przez jednostki samorządu terytorialnego na podstawie odrębnych ustaw</t>
  </si>
  <si>
    <t>wydatki niezaliczone do wynagrodzeń</t>
  </si>
  <si>
    <t>wpływ od rodziców z tytułu odpłatności za utrzymanie dzieci (wychowanków) w placówkach opiekuńczo - wychowawczych</t>
  </si>
  <si>
    <t xml:space="preserve">wpływy z opłaty komunikacyjnej </t>
  </si>
  <si>
    <t>wpływy z opłat za konsesje i licencje</t>
  </si>
  <si>
    <t>dotacje celowe otrzymane z gminy na zadania bieżące realizowane na podstawie porozumień (umów) między jednostkami samorządu terytorialnego</t>
  </si>
  <si>
    <t>4047</t>
  </si>
  <si>
    <t>3117 -</t>
  </si>
  <si>
    <t xml:space="preserve">projekty razem: </t>
  </si>
  <si>
    <t>zadania własne -                                                                                                Powiatowy Ośrodek wsparcia dla osób dotkniętych przemocą w rodzinie</t>
  </si>
  <si>
    <t>85220</t>
  </si>
  <si>
    <t>Jednostki specjalistycznego poradnictwa, mieszkania chronione i ośrodki interwencji kryzysowej</t>
  </si>
  <si>
    <t>3027 -</t>
  </si>
  <si>
    <t>3029 -</t>
  </si>
  <si>
    <t>4447 -</t>
  </si>
  <si>
    <t>4449 -</t>
  </si>
  <si>
    <t xml:space="preserve"> </t>
  </si>
  <si>
    <t>010</t>
  </si>
  <si>
    <t>01005</t>
  </si>
  <si>
    <t>Prace geodezyjno- urządzeniowe na potrzeby rolnictwa</t>
  </si>
  <si>
    <t>Rolnictwo i Łowiectwo</t>
  </si>
  <si>
    <t>75406</t>
  </si>
  <si>
    <t>Straż Graniczna</t>
  </si>
  <si>
    <t>3000 -</t>
  </si>
  <si>
    <t>wpłaty jednostek na państwowy fundusz celowy</t>
  </si>
  <si>
    <t>c) rezerwa celowa na wkłądy własne do projektów w dziedzinie kultury</t>
  </si>
  <si>
    <t>d) rezerwa celowa na zadania w zakresie zarządzania kryzysowego</t>
  </si>
  <si>
    <t>4011 -</t>
  </si>
  <si>
    <t>4111 -</t>
  </si>
  <si>
    <t>4121 -</t>
  </si>
  <si>
    <t>4171 -</t>
  </si>
  <si>
    <t>4211 -</t>
  </si>
  <si>
    <t>4301 -</t>
  </si>
  <si>
    <t>4421 -</t>
  </si>
  <si>
    <t xml:space="preserve">Zadania w zakresie przeciwdziałąnia przemocy     w rodzinie </t>
  </si>
  <si>
    <t>dotacja celowa otrzymana z tytułu pomocy finansowej udzielanej między jednostami samorządu terytorialnego na dofinansowanie własnych zadań bieżących</t>
  </si>
  <si>
    <t>2440 -</t>
  </si>
  <si>
    <t>dotacje otrzymane z państwowych funduszy celowych na realizację zadań bieżących jednostek sektora fianansów publicznych</t>
  </si>
  <si>
    <t>4090 -</t>
  </si>
  <si>
    <t>honoraria</t>
  </si>
  <si>
    <t>dotacja podmiotowa z budżetu dla niepublicznej jednostki systemu oświaty</t>
  </si>
  <si>
    <t>podatek dochodowy od osób prawnych</t>
  </si>
  <si>
    <t>dotacje celowe otrzymane z budżetu państwa na realizację bieżących zadań własnych powiatu</t>
  </si>
  <si>
    <t xml:space="preserve">  Komenda Powiatowa Państwowej Straży Pożarnej                                    Plan finansowy na 2014 rok</t>
  </si>
  <si>
    <t xml:space="preserve">  Powiatowy Urząd Pracy                                                                                           Plan finansowy na 2014 rok</t>
  </si>
  <si>
    <t xml:space="preserve">  Powiatowy Inspektorat Nadzoru Budowlanego                                                                                          Plan finansowy na 2014 rok</t>
  </si>
  <si>
    <t xml:space="preserve">  Powiatowy Zarząd Dróg Publicznych                                                                                         Plan finansowy na 2014 rok</t>
  </si>
  <si>
    <t xml:space="preserve">  Powiatowe Centrum Pomocy Rodzinie                                                                                         Plan finansowy na 2014 rok</t>
  </si>
  <si>
    <t xml:space="preserve">  Dom Pomocy Społecznej Pogórze                                                                                        Plan finansowy na 2014 rok</t>
  </si>
  <si>
    <t xml:space="preserve">  Dom Pomocy Społecznej Cieszyn                                                                                         Plan finansowy na 2014 rok</t>
  </si>
  <si>
    <t xml:space="preserve">  Dom Pomocy Społecznej Skoczów                                                                                        Plan finansowy na 2014 rok</t>
  </si>
  <si>
    <t xml:space="preserve">  Dom Dziecka Cieszyn                                                                                        Plan finansowy na 2014 rok</t>
  </si>
  <si>
    <t xml:space="preserve">  Ośrodek Pomocy Dziecku i Rodzinie - Dom Dziecka Międzyświeć                                                                                        Plan finansowy na 2014 rok</t>
  </si>
  <si>
    <t xml:space="preserve">  Rodzinny Dom Dziecka Zamarski                                                                                        Plan finansowy na 2014 rok</t>
  </si>
  <si>
    <t xml:space="preserve">  Starostwo Powiatowe w Cieszynie                                                                                                 Plan finansowy na 2014 rok</t>
  </si>
  <si>
    <t>- Ustroń</t>
  </si>
  <si>
    <t>dochody jednostek samorządu terytorialnego związane z realizacją zadań z zakresu administracji rzadowej oraz innych zadań zleconych ustawami</t>
  </si>
  <si>
    <t>Obrona narodowa</t>
  </si>
  <si>
    <t>75212</t>
  </si>
  <si>
    <t>Pozostałe wydatki obronne</t>
  </si>
  <si>
    <t xml:space="preserve">zakup usług pozostałych </t>
  </si>
  <si>
    <t>8110 -</t>
  </si>
  <si>
    <t>2001 -</t>
  </si>
  <si>
    <t xml:space="preserve">Wydział Finansowy </t>
  </si>
  <si>
    <t>"Postaw na siebie…"</t>
  </si>
  <si>
    <t>Projekt " Nowa jakość - nowe możliwości IV"</t>
  </si>
  <si>
    <t>Projekt " Dobry staż i pracę masz"</t>
  </si>
  <si>
    <t>Projekt " Kierunek przedsiębiorczość"</t>
  </si>
  <si>
    <t>Projekt " Języki nam nie obce"</t>
  </si>
  <si>
    <t>DPS Skoczów</t>
  </si>
  <si>
    <t>dotacja celowa na pomoc finansową udzielaną między jednostkami samorządu terytorialnego na dofinansowanie własnych zadań bieżących</t>
  </si>
  <si>
    <t>- DPS Cieszyn, ul. Katowicka ( Betania)</t>
  </si>
  <si>
    <t xml:space="preserve"> - DPS Cieszyn, pl. Londzina </t>
  </si>
  <si>
    <t>2707 -</t>
  </si>
  <si>
    <t>środki na dofinansowanie własnych zadań bieżących gmin (związków gmin), powiatów (związków powiatów), samorządów województw, pozyskane z innych źródeł</t>
  </si>
  <si>
    <t>4437 -</t>
  </si>
  <si>
    <t>4439 -</t>
  </si>
  <si>
    <t>6610 -</t>
  </si>
  <si>
    <t>dotacje celowe przekazane gminie na inwestycje i zakupy inwestycyjne realizowane na podstawie porozumień (umów) między jednostkami samorządu terytorilanego</t>
  </si>
  <si>
    <t xml:space="preserve">Wydział Spraw Obywatelskich, Zdrowia i Zarządzania Kryzysowego </t>
  </si>
  <si>
    <t>odsetki od samorządowych papierów wartościowych lub zaciągniętych przez jednsotkę samorządu terytorialnego kredytów i pożyczek</t>
  </si>
  <si>
    <t>Edicus Skoczów</t>
  </si>
  <si>
    <t>2590 -</t>
  </si>
  <si>
    <t>dotacja podmiotowa z budżetu dla publicznej jednostki systemu oświaty prowadzonej przez osobę prawną inną niż jednostka samorządu terytorialnego lub osobę fizyczną</t>
  </si>
  <si>
    <t>TS Cieszyn</t>
  </si>
  <si>
    <t>Biuro Promocji Zdrowia</t>
  </si>
  <si>
    <t>MSM "Wiecha" w Ustroniu</t>
  </si>
  <si>
    <t>Wydział Rozwoju i Fundusz Europejskich</t>
  </si>
  <si>
    <t xml:space="preserve">Wydział Inwestycji i Wydział Rozwoju i Fundusz Europejskich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</si>
</sst>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2"/>
    </font>
    <font>
      <u val="single"/>
      <sz val="10"/>
      <color indexed="36"/>
      <name val="Arial CE"/>
      <family val="0"/>
    </font>
    <font>
      <i/>
      <sz val="10"/>
      <name val="MS Sans Serif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 style="hair"/>
      <bottom style="dashDot"/>
    </border>
    <border>
      <left style="thin"/>
      <right style="thin"/>
      <top>
        <color indexed="63"/>
      </top>
      <bottom style="dashDotDot"/>
    </border>
    <border>
      <left style="thin"/>
      <right style="thin"/>
      <top style="hair"/>
      <bottom style="dashDot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dashDotDot"/>
      <bottom style="hair"/>
    </border>
    <border>
      <left>
        <color indexed="63"/>
      </left>
      <right>
        <color indexed="63"/>
      </right>
      <top style="dashDotDot"/>
      <bottom style="hair"/>
    </border>
    <border>
      <left style="thin"/>
      <right style="thin"/>
      <top style="dashDotDot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Dot"/>
      <bottom style="thin"/>
    </border>
    <border>
      <left style="thin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ashDotDot"/>
    </border>
    <border>
      <left>
        <color indexed="63"/>
      </left>
      <right style="thin"/>
      <top style="hair"/>
      <bottom style="dashDotDot"/>
    </border>
    <border>
      <left style="thin"/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</borders>
  <cellStyleXfs count="6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vertical="center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top" wrapText="1"/>
      <protection/>
    </xf>
    <xf numFmtId="49" fontId="7" fillId="0" borderId="0" xfId="52" applyNumberFormat="1" applyFont="1" applyBorder="1" applyAlignment="1">
      <alignment vertical="center" wrapText="1"/>
      <protection/>
    </xf>
    <xf numFmtId="3" fontId="7" fillId="0" borderId="11" xfId="52" applyNumberFormat="1" applyFont="1" applyBorder="1" applyAlignment="1">
      <alignment vertical="top"/>
      <protection/>
    </xf>
    <xf numFmtId="49" fontId="7" fillId="0" borderId="13" xfId="52" applyNumberFormat="1" applyFont="1" applyBorder="1" applyAlignment="1">
      <alignment horizontal="left" vertical="top" wrapText="1"/>
      <protection/>
    </xf>
    <xf numFmtId="49" fontId="7" fillId="0" borderId="14" xfId="52" applyNumberFormat="1" applyFont="1" applyBorder="1" applyAlignment="1">
      <alignment vertical="center" wrapText="1"/>
      <protection/>
    </xf>
    <xf numFmtId="3" fontId="7" fillId="0" borderId="15" xfId="52" applyNumberFormat="1" applyFont="1" applyBorder="1" applyAlignment="1">
      <alignment vertical="top"/>
      <protection/>
    </xf>
    <xf numFmtId="49" fontId="7" fillId="0" borderId="16" xfId="52" applyNumberFormat="1" applyFont="1" applyBorder="1" applyAlignment="1">
      <alignment horizontal="left" vertical="top" wrapText="1"/>
      <protection/>
    </xf>
    <xf numFmtId="49" fontId="7" fillId="0" borderId="17" xfId="52" applyNumberFormat="1" applyFont="1" applyBorder="1" applyAlignment="1">
      <alignment vertical="center" wrapText="1"/>
      <protection/>
    </xf>
    <xf numFmtId="3" fontId="7" fillId="0" borderId="18" xfId="52" applyNumberFormat="1" applyFont="1" applyBorder="1" applyAlignment="1">
      <alignment vertical="top"/>
      <protection/>
    </xf>
    <xf numFmtId="49" fontId="7" fillId="0" borderId="17" xfId="52" applyNumberFormat="1" applyFont="1" applyBorder="1" applyAlignment="1">
      <alignment vertical="top" wrapText="1"/>
      <protection/>
    </xf>
    <xf numFmtId="3" fontId="7" fillId="0" borderId="18" xfId="52" applyNumberFormat="1" applyFont="1" applyFill="1" applyBorder="1" applyAlignment="1">
      <alignment vertical="top"/>
      <protection/>
    </xf>
    <xf numFmtId="49" fontId="7" fillId="0" borderId="19" xfId="52" applyNumberFormat="1" applyFont="1" applyBorder="1" applyAlignment="1">
      <alignment vertical="center" wrapText="1"/>
      <protection/>
    </xf>
    <xf numFmtId="49" fontId="7" fillId="0" borderId="17" xfId="52" applyNumberFormat="1" applyFont="1" applyBorder="1" applyAlignment="1">
      <alignment horizontal="left" vertical="top" wrapText="1"/>
      <protection/>
    </xf>
    <xf numFmtId="49" fontId="7" fillId="0" borderId="16" xfId="52" applyNumberFormat="1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vertical="center" wrapText="1"/>
      <protection/>
    </xf>
    <xf numFmtId="3" fontId="7" fillId="0" borderId="11" xfId="53" applyNumberFormat="1" applyFont="1" applyBorder="1" applyAlignment="1">
      <alignment vertical="top"/>
      <protection/>
    </xf>
    <xf numFmtId="49" fontId="7" fillId="0" borderId="13" xfId="53" applyNumberFormat="1" applyFont="1" applyBorder="1" applyAlignment="1">
      <alignment horizontal="left" vertical="top" wrapText="1"/>
      <protection/>
    </xf>
    <xf numFmtId="49" fontId="7" fillId="0" borderId="14" xfId="53" applyNumberFormat="1" applyFont="1" applyBorder="1" applyAlignment="1">
      <alignment vertical="center" wrapText="1"/>
      <protection/>
    </xf>
    <xf numFmtId="3" fontId="7" fillId="0" borderId="15" xfId="53" applyNumberFormat="1" applyFont="1" applyBorder="1" applyAlignment="1">
      <alignment vertical="top"/>
      <protection/>
    </xf>
    <xf numFmtId="49" fontId="7" fillId="0" borderId="16" xfId="53" applyNumberFormat="1" applyFont="1" applyBorder="1" applyAlignment="1">
      <alignment horizontal="left" vertical="top" wrapText="1"/>
      <protection/>
    </xf>
    <xf numFmtId="49" fontId="7" fillId="0" borderId="17" xfId="53" applyNumberFormat="1" applyFont="1" applyBorder="1" applyAlignment="1">
      <alignment vertical="center" wrapText="1"/>
      <protection/>
    </xf>
    <xf numFmtId="3" fontId="7" fillId="0" borderId="18" xfId="53" applyNumberFormat="1" applyFont="1" applyBorder="1" applyAlignment="1">
      <alignment vertical="top"/>
      <protection/>
    </xf>
    <xf numFmtId="49" fontId="7" fillId="0" borderId="17" xfId="53" applyNumberFormat="1" applyFont="1" applyBorder="1" applyAlignment="1">
      <alignment horizontal="left" vertical="top" wrapText="1"/>
      <protection/>
    </xf>
    <xf numFmtId="49" fontId="7" fillId="0" borderId="21" xfId="53" applyNumberFormat="1" applyFont="1" applyBorder="1" applyAlignment="1">
      <alignment horizontal="left" vertical="top" wrapText="1"/>
      <protection/>
    </xf>
    <xf numFmtId="49" fontId="7" fillId="0" borderId="22" xfId="53" applyNumberFormat="1" applyFont="1" applyBorder="1" applyAlignment="1">
      <alignment vertical="center" wrapText="1"/>
      <protection/>
    </xf>
    <xf numFmtId="3" fontId="7" fillId="0" borderId="23" xfId="53" applyNumberFormat="1" applyFont="1" applyBorder="1" applyAlignment="1">
      <alignment vertical="top"/>
      <protection/>
    </xf>
    <xf numFmtId="3" fontId="6" fillId="0" borderId="10" xfId="53" applyNumberFormat="1" applyFont="1" applyBorder="1" applyAlignment="1">
      <alignment vertical="top"/>
      <protection/>
    </xf>
    <xf numFmtId="49" fontId="7" fillId="0" borderId="13" xfId="53" applyNumberFormat="1" applyFont="1" applyBorder="1" applyAlignment="1">
      <alignment vertical="top" wrapText="1"/>
      <protection/>
    </xf>
    <xf numFmtId="49" fontId="7" fillId="0" borderId="14" xfId="53" applyNumberFormat="1" applyFont="1" applyBorder="1" applyAlignment="1">
      <alignment vertical="top" wrapText="1"/>
      <protection/>
    </xf>
    <xf numFmtId="49" fontId="7" fillId="0" borderId="16" xfId="53" applyNumberFormat="1" applyFont="1" applyBorder="1" applyAlignment="1">
      <alignment vertical="top" wrapText="1"/>
      <protection/>
    </xf>
    <xf numFmtId="49" fontId="7" fillId="0" borderId="17" xfId="53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49" fontId="7" fillId="0" borderId="24" xfId="53" applyNumberFormat="1" applyFont="1" applyBorder="1" applyAlignment="1">
      <alignment vertical="top" wrapText="1"/>
      <protection/>
    </xf>
    <xf numFmtId="3" fontId="7" fillId="0" borderId="25" xfId="53" applyNumberFormat="1" applyFont="1" applyBorder="1" applyAlignment="1">
      <alignment vertical="top"/>
      <protection/>
    </xf>
    <xf numFmtId="49" fontId="7" fillId="0" borderId="26" xfId="53" applyNumberFormat="1" applyFont="1" applyBorder="1" applyAlignment="1">
      <alignment vertical="top" wrapText="1"/>
      <protection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  <xf numFmtId="3" fontId="12" fillId="0" borderId="18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vertical="top" wrapText="1"/>
    </xf>
    <xf numFmtId="49" fontId="7" fillId="0" borderId="19" xfId="0" applyNumberFormat="1" applyFont="1" applyBorder="1" applyAlignment="1">
      <alignment vertical="center" wrapText="1"/>
    </xf>
    <xf numFmtId="3" fontId="6" fillId="0" borderId="23" xfId="53" applyNumberFormat="1" applyFont="1" applyBorder="1" applyAlignment="1">
      <alignment vertical="top"/>
      <protection/>
    </xf>
    <xf numFmtId="49" fontId="7" fillId="0" borderId="28" xfId="53" applyNumberFormat="1" applyFont="1" applyBorder="1" applyAlignment="1">
      <alignment horizontal="center" vertical="center" wrapText="1"/>
      <protection/>
    </xf>
    <xf numFmtId="49" fontId="7" fillId="0" borderId="29" xfId="53" applyNumberFormat="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top" wrapText="1"/>
    </xf>
    <xf numFmtId="0" fontId="14" fillId="0" borderId="2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165" fontId="7" fillId="0" borderId="18" xfId="0" applyNumberFormat="1" applyFont="1" applyBorder="1" applyAlignment="1">
      <alignment vertical="center"/>
    </xf>
    <xf numFmtId="0" fontId="0" fillId="0" borderId="33" xfId="0" applyBorder="1" applyAlignment="1">
      <alignment/>
    </xf>
    <xf numFmtId="49" fontId="7" fillId="0" borderId="33" xfId="53" applyNumberFormat="1" applyFont="1" applyBorder="1" applyAlignment="1">
      <alignment horizontal="center" vertical="center" wrapText="1"/>
      <protection/>
    </xf>
    <xf numFmtId="3" fontId="7" fillId="0" borderId="34" xfId="53" applyNumberFormat="1" applyFont="1" applyBorder="1" applyAlignment="1">
      <alignment vertical="top"/>
      <protection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9" fontId="7" fillId="0" borderId="35" xfId="53" applyNumberFormat="1" applyFont="1" applyBorder="1" applyAlignment="1">
      <alignment horizontal="center" vertical="center" wrapText="1"/>
      <protection/>
    </xf>
    <xf numFmtId="3" fontId="7" fillId="0" borderId="36" xfId="53" applyNumberFormat="1" applyFont="1" applyBorder="1" applyAlignment="1">
      <alignment vertical="top"/>
      <protection/>
    </xf>
    <xf numFmtId="49" fontId="7" fillId="0" borderId="19" xfId="53" applyNumberFormat="1" applyFont="1" applyBorder="1" applyAlignment="1">
      <alignment vertical="center" wrapText="1"/>
      <protection/>
    </xf>
    <xf numFmtId="3" fontId="14" fillId="0" borderId="36" xfId="53" applyNumberFormat="1" applyFont="1" applyBorder="1" applyAlignment="1">
      <alignment vertical="top"/>
      <protection/>
    </xf>
    <xf numFmtId="49" fontId="7" fillId="0" borderId="37" xfId="53" applyNumberFormat="1" applyFont="1" applyBorder="1" applyAlignment="1">
      <alignment horizontal="left" vertical="top" wrapText="1"/>
      <protection/>
    </xf>
    <xf numFmtId="49" fontId="7" fillId="0" borderId="38" xfId="53" applyNumberFormat="1" applyFont="1" applyBorder="1" applyAlignment="1">
      <alignment vertical="center" wrapText="1"/>
      <protection/>
    </xf>
    <xf numFmtId="3" fontId="7" fillId="0" borderId="31" xfId="53" applyNumberFormat="1" applyFont="1" applyBorder="1" applyAlignment="1">
      <alignment vertical="top"/>
      <protection/>
    </xf>
    <xf numFmtId="3" fontId="7" fillId="0" borderId="10" xfId="53" applyNumberFormat="1" applyFont="1" applyBorder="1" applyAlignment="1">
      <alignment vertical="top"/>
      <protection/>
    </xf>
    <xf numFmtId="49" fontId="7" fillId="0" borderId="0" xfId="53" applyNumberFormat="1" applyFont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9" fontId="14" fillId="0" borderId="16" xfId="53" applyNumberFormat="1" applyFont="1" applyBorder="1" applyAlignment="1">
      <alignment horizontal="center" vertical="top" wrapText="1"/>
      <protection/>
    </xf>
    <xf numFmtId="3" fontId="14" fillId="0" borderId="23" xfId="53" applyNumberFormat="1" applyFont="1" applyBorder="1" applyAlignment="1">
      <alignment vertical="top"/>
      <protection/>
    </xf>
    <xf numFmtId="49" fontId="7" fillId="0" borderId="39" xfId="53" applyNumberFormat="1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top" wrapText="1"/>
      <protection/>
    </xf>
    <xf numFmtId="3" fontId="14" fillId="0" borderId="18" xfId="53" applyNumberFormat="1" applyFont="1" applyBorder="1" applyAlignment="1">
      <alignment vertical="top"/>
      <protection/>
    </xf>
    <xf numFmtId="49" fontId="14" fillId="0" borderId="17" xfId="53" applyNumberFormat="1" applyFont="1" applyBorder="1" applyAlignment="1">
      <alignment horizontal="center" vertical="top" wrapText="1"/>
      <protection/>
    </xf>
    <xf numFmtId="49" fontId="7" fillId="0" borderId="0" xfId="53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vertical="top"/>
      <protection/>
    </xf>
    <xf numFmtId="49" fontId="7" fillId="0" borderId="19" xfId="0" applyNumberFormat="1" applyFont="1" applyFill="1" applyBorder="1" applyAlignment="1">
      <alignment vertical="center" wrapText="1"/>
    </xf>
    <xf numFmtId="3" fontId="7" fillId="0" borderId="18" xfId="53" applyNumberFormat="1" applyFont="1" applyFill="1" applyBorder="1" applyAlignment="1">
      <alignment vertical="top"/>
      <protection/>
    </xf>
    <xf numFmtId="49" fontId="7" fillId="0" borderId="16" xfId="53" applyNumberFormat="1" applyFont="1" applyFill="1" applyBorder="1" applyAlignment="1">
      <alignment horizontal="left" vertical="top" wrapText="1"/>
      <protection/>
    </xf>
    <xf numFmtId="49" fontId="7" fillId="0" borderId="17" xfId="53" applyNumberFormat="1" applyFont="1" applyFill="1" applyBorder="1" applyAlignment="1">
      <alignment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top" wrapText="1"/>
      <protection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2" xfId="53" applyNumberFormat="1" applyFont="1" applyFill="1" applyBorder="1" applyAlignment="1">
      <alignment horizontal="center" vertical="top" wrapText="1"/>
      <protection/>
    </xf>
    <xf numFmtId="49" fontId="7" fillId="0" borderId="12" xfId="53" applyNumberFormat="1" applyFont="1" applyBorder="1" applyAlignment="1">
      <alignment horizontal="center" vertical="top" wrapText="1"/>
      <protection/>
    </xf>
    <xf numFmtId="49" fontId="7" fillId="0" borderId="26" xfId="53" applyNumberFormat="1" applyFont="1" applyBorder="1" applyAlignment="1">
      <alignment horizontal="center" vertical="top" wrapText="1"/>
      <protection/>
    </xf>
    <xf numFmtId="49" fontId="7" fillId="0" borderId="13" xfId="53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49" fontId="7" fillId="0" borderId="17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16" xfId="53" applyNumberFormat="1" applyFont="1" applyFill="1" applyBorder="1" applyAlignment="1">
      <alignment horizontal="center" vertical="top" wrapText="1"/>
      <protection/>
    </xf>
    <xf numFmtId="49" fontId="14" fillId="0" borderId="19" xfId="53" applyNumberFormat="1" applyFont="1" applyFill="1" applyBorder="1" applyAlignment="1">
      <alignment horizontal="center" vertical="top" wrapText="1"/>
      <protection/>
    </xf>
    <xf numFmtId="0" fontId="0" fillId="0" borderId="39" xfId="0" applyBorder="1" applyAlignment="1">
      <alignment/>
    </xf>
    <xf numFmtId="3" fontId="18" fillId="0" borderId="0" xfId="0" applyNumberFormat="1" applyFont="1" applyAlignment="1">
      <alignment/>
    </xf>
    <xf numFmtId="49" fontId="7" fillId="0" borderId="37" xfId="53" applyNumberFormat="1" applyFont="1" applyFill="1" applyBorder="1" applyAlignment="1">
      <alignment horizontal="center" vertical="top" wrapText="1"/>
      <protection/>
    </xf>
    <xf numFmtId="3" fontId="7" fillId="0" borderId="31" xfId="53" applyNumberFormat="1" applyFont="1" applyFill="1" applyBorder="1" applyAlignment="1">
      <alignment vertical="top"/>
      <protection/>
    </xf>
    <xf numFmtId="49" fontId="7" fillId="0" borderId="17" xfId="53" applyNumberFormat="1" applyFont="1" applyFill="1" applyBorder="1" applyAlignment="1">
      <alignment vertical="top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top" wrapText="1"/>
      <protection/>
    </xf>
    <xf numFmtId="49" fontId="7" fillId="0" borderId="17" xfId="52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49" fontId="6" fillId="0" borderId="37" xfId="53" applyNumberFormat="1" applyFont="1" applyBorder="1" applyAlignment="1">
      <alignment horizontal="center" vertical="top" wrapText="1"/>
      <protection/>
    </xf>
    <xf numFmtId="49" fontId="7" fillId="0" borderId="38" xfId="53" applyNumberFormat="1" applyFont="1" applyFill="1" applyBorder="1" applyAlignment="1">
      <alignment vertical="center" wrapText="1"/>
      <protection/>
    </xf>
    <xf numFmtId="49" fontId="7" fillId="0" borderId="26" xfId="53" applyNumberFormat="1" applyFont="1" applyFill="1" applyBorder="1" applyAlignment="1">
      <alignment horizontal="center" vertical="top" wrapText="1"/>
      <protection/>
    </xf>
    <xf numFmtId="49" fontId="7" fillId="0" borderId="24" xfId="53" applyNumberFormat="1" applyFont="1" applyFill="1" applyBorder="1" applyAlignment="1">
      <alignment vertical="center" wrapText="1"/>
      <protection/>
    </xf>
    <xf numFmtId="3" fontId="7" fillId="0" borderId="25" xfId="53" applyNumberFormat="1" applyFont="1" applyFill="1" applyBorder="1" applyAlignment="1">
      <alignment vertical="top"/>
      <protection/>
    </xf>
    <xf numFmtId="49" fontId="7" fillId="0" borderId="37" xfId="53" applyNumberFormat="1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7" fillId="0" borderId="24" xfId="53" applyNumberFormat="1" applyFont="1" applyBorder="1" applyAlignment="1">
      <alignment vertical="center" wrapText="1"/>
      <protection/>
    </xf>
    <xf numFmtId="49" fontId="7" fillId="0" borderId="39" xfId="53" applyNumberFormat="1" applyFont="1" applyFill="1" applyBorder="1" applyAlignment="1">
      <alignment horizontal="center" vertical="center" wrapText="1"/>
      <protection/>
    </xf>
    <xf numFmtId="49" fontId="7" fillId="0" borderId="40" xfId="53" applyNumberFormat="1" applyFont="1" applyFill="1" applyBorder="1" applyAlignment="1">
      <alignment horizontal="center" vertical="top" wrapText="1"/>
      <protection/>
    </xf>
    <xf numFmtId="49" fontId="7" fillId="0" borderId="41" xfId="53" applyNumberFormat="1" applyFont="1" applyFill="1" applyBorder="1" applyAlignment="1">
      <alignment horizontal="center" vertical="top" wrapText="1"/>
      <protection/>
    </xf>
    <xf numFmtId="3" fontId="7" fillId="0" borderId="42" xfId="53" applyNumberFormat="1" applyFont="1" applyFill="1" applyBorder="1" applyAlignment="1">
      <alignment vertical="top"/>
      <protection/>
    </xf>
    <xf numFmtId="49" fontId="7" fillId="0" borderId="35" xfId="53" applyNumberFormat="1" applyFont="1" applyFill="1" applyBorder="1" applyAlignment="1">
      <alignment horizontal="center" vertical="center" wrapText="1"/>
      <protection/>
    </xf>
    <xf numFmtId="3" fontId="7" fillId="0" borderId="36" xfId="53" applyNumberFormat="1" applyFont="1" applyFill="1" applyBorder="1" applyAlignment="1">
      <alignment vertical="top"/>
      <protection/>
    </xf>
    <xf numFmtId="49" fontId="7" fillId="0" borderId="16" xfId="52" applyNumberFormat="1" applyFont="1" applyBorder="1" applyAlignment="1">
      <alignment horizontal="center" vertical="top" wrapText="1"/>
      <protection/>
    </xf>
    <xf numFmtId="49" fontId="14" fillId="0" borderId="26" xfId="53" applyNumberFormat="1" applyFont="1" applyBorder="1" applyAlignment="1">
      <alignment horizontal="center" vertical="top" wrapText="1"/>
      <protection/>
    </xf>
    <xf numFmtId="49" fontId="14" fillId="0" borderId="30" xfId="53" applyNumberFormat="1" applyFont="1" applyBorder="1" applyAlignment="1">
      <alignment horizontal="center" vertical="top" wrapText="1"/>
      <protection/>
    </xf>
    <xf numFmtId="49" fontId="7" fillId="0" borderId="40" xfId="53" applyNumberFormat="1" applyFont="1" applyBorder="1" applyAlignment="1">
      <alignment horizontal="center" vertical="top" wrapText="1"/>
      <protection/>
    </xf>
    <xf numFmtId="49" fontId="7" fillId="0" borderId="41" xfId="53" applyNumberFormat="1" applyFont="1" applyBorder="1" applyAlignment="1">
      <alignment vertical="center" wrapText="1"/>
      <protection/>
    </xf>
    <xf numFmtId="3" fontId="7" fillId="0" borderId="42" xfId="53" applyNumberFormat="1" applyFont="1" applyBorder="1" applyAlignment="1">
      <alignment vertical="top"/>
      <protection/>
    </xf>
    <xf numFmtId="49" fontId="14" fillId="0" borderId="40" xfId="53" applyNumberFormat="1" applyFont="1" applyBorder="1" applyAlignment="1">
      <alignment horizontal="center" vertical="top" wrapText="1"/>
      <protection/>
    </xf>
    <xf numFmtId="49" fontId="14" fillId="0" borderId="41" xfId="53" applyNumberFormat="1" applyFont="1" applyBorder="1" applyAlignment="1">
      <alignment horizontal="center" vertical="top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3" fontId="6" fillId="0" borderId="28" xfId="53" applyNumberFormat="1" applyFont="1" applyBorder="1" applyAlignment="1">
      <alignment vertical="center"/>
      <protection/>
    </xf>
    <xf numFmtId="49" fontId="6" fillId="0" borderId="43" xfId="53" applyNumberFormat="1" applyFont="1" applyBorder="1" applyAlignment="1">
      <alignment horizontal="center" vertical="center" wrapText="1"/>
      <protection/>
    </xf>
    <xf numFmtId="3" fontId="6" fillId="0" borderId="31" xfId="53" applyNumberFormat="1" applyFont="1" applyBorder="1" applyAlignment="1">
      <alignment vertical="top"/>
      <protection/>
    </xf>
    <xf numFmtId="49" fontId="6" fillId="0" borderId="38" xfId="53" applyNumberFormat="1" applyFont="1" applyBorder="1" applyAlignment="1">
      <alignment horizontal="center" vertical="top" wrapText="1"/>
      <protection/>
    </xf>
    <xf numFmtId="49" fontId="7" fillId="0" borderId="26" xfId="53" applyNumberFormat="1" applyFont="1" applyBorder="1" applyAlignment="1">
      <alignment horizontal="left" vertical="top" wrapText="1"/>
      <protection/>
    </xf>
    <xf numFmtId="49" fontId="7" fillId="0" borderId="29" xfId="52" applyNumberFormat="1" applyFont="1" applyBorder="1" applyAlignment="1">
      <alignment horizontal="center" vertical="center" wrapText="1"/>
      <protection/>
    </xf>
    <xf numFmtId="49" fontId="7" fillId="0" borderId="24" xfId="52" applyNumberFormat="1" applyFont="1" applyBorder="1" applyAlignment="1">
      <alignment vertical="center" wrapText="1"/>
      <protection/>
    </xf>
    <xf numFmtId="3" fontId="7" fillId="0" borderId="25" xfId="52" applyNumberFormat="1" applyFont="1" applyBorder="1" applyAlignment="1">
      <alignment vertical="top"/>
      <protection/>
    </xf>
    <xf numFmtId="49" fontId="14" fillId="0" borderId="21" xfId="53" applyNumberFormat="1" applyFont="1" applyBorder="1" applyAlignment="1">
      <alignment horizontal="center" vertical="top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49" fontId="6" fillId="0" borderId="13" xfId="53" applyNumberFormat="1" applyFont="1" applyBorder="1" applyAlignment="1">
      <alignment horizontal="center" vertical="top" wrapText="1"/>
      <protection/>
    </xf>
    <xf numFmtId="49" fontId="6" fillId="0" borderId="14" xfId="53" applyNumberFormat="1" applyFont="1" applyBorder="1" applyAlignment="1">
      <alignment horizontal="center" vertical="top" wrapText="1"/>
      <protection/>
    </xf>
    <xf numFmtId="3" fontId="6" fillId="0" borderId="15" xfId="53" applyNumberFormat="1" applyFont="1" applyBorder="1" applyAlignment="1">
      <alignment vertical="top"/>
      <protection/>
    </xf>
    <xf numFmtId="0" fontId="7" fillId="0" borderId="17" xfId="0" applyFont="1" applyBorder="1" applyAlignment="1">
      <alignment vertical="center" wrapText="1"/>
    </xf>
    <xf numFmtId="49" fontId="14" fillId="0" borderId="22" xfId="53" applyNumberFormat="1" applyFont="1" applyBorder="1" applyAlignment="1">
      <alignment horizontal="center" vertical="top" wrapText="1"/>
      <protection/>
    </xf>
    <xf numFmtId="49" fontId="7" fillId="0" borderId="21" xfId="53" applyNumberFormat="1" applyFont="1" applyBorder="1" applyAlignment="1">
      <alignment horizontal="center" vertical="top" wrapText="1"/>
      <protection/>
    </xf>
    <xf numFmtId="49" fontId="7" fillId="0" borderId="22" xfId="53" applyNumberFormat="1" applyFont="1" applyBorder="1" applyAlignment="1">
      <alignment horizontal="left" vertical="top" wrapText="1"/>
      <protection/>
    </xf>
    <xf numFmtId="3" fontId="0" fillId="0" borderId="0" xfId="0" applyNumberFormat="1" applyFont="1" applyAlignment="1">
      <alignment/>
    </xf>
    <xf numFmtId="49" fontId="7" fillId="0" borderId="26" xfId="52" applyNumberFormat="1" applyFont="1" applyBorder="1" applyAlignment="1">
      <alignment horizontal="left" vertical="top" wrapText="1"/>
      <protection/>
    </xf>
    <xf numFmtId="3" fontId="7" fillId="0" borderId="29" xfId="53" applyNumberFormat="1" applyFont="1" applyBorder="1" applyAlignment="1">
      <alignment vertical="top"/>
      <protection/>
    </xf>
    <xf numFmtId="3" fontId="7" fillId="0" borderId="27" xfId="53" applyNumberFormat="1" applyFont="1" applyBorder="1" applyAlignment="1">
      <alignment vertical="top"/>
      <protection/>
    </xf>
    <xf numFmtId="3" fontId="7" fillId="0" borderId="14" xfId="53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3" fontId="6" fillId="0" borderId="18" xfId="53" applyNumberFormat="1" applyFont="1" applyBorder="1" applyAlignment="1">
      <alignment vertical="top"/>
      <protection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11" xfId="53" applyNumberFormat="1" applyFont="1" applyBorder="1" applyAlignment="1">
      <alignment vertical="center"/>
      <protection/>
    </xf>
    <xf numFmtId="0" fontId="7" fillId="0" borderId="17" xfId="0" applyFont="1" applyBorder="1" applyAlignment="1">
      <alignment horizontal="left" wrapText="1"/>
    </xf>
    <xf numFmtId="41" fontId="8" fillId="0" borderId="10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right" vertical="center" wrapText="1"/>
    </xf>
    <xf numFmtId="41" fontId="6" fillId="0" borderId="10" xfId="53" applyNumberFormat="1" applyFont="1" applyBorder="1" applyAlignment="1">
      <alignment vertical="center"/>
      <protection/>
    </xf>
    <xf numFmtId="41" fontId="7" fillId="0" borderId="11" xfId="53" applyNumberFormat="1" applyFont="1" applyBorder="1" applyAlignment="1">
      <alignment vertical="top"/>
      <protection/>
    </xf>
    <xf numFmtId="41" fontId="7" fillId="0" borderId="18" xfId="53" applyNumberFormat="1" applyFont="1" applyBorder="1" applyAlignment="1">
      <alignment vertical="top"/>
      <protection/>
    </xf>
    <xf numFmtId="41" fontId="7" fillId="0" borderId="25" xfId="53" applyNumberFormat="1" applyFont="1" applyBorder="1" applyAlignment="1">
      <alignment vertical="top"/>
      <protection/>
    </xf>
    <xf numFmtId="41" fontId="7" fillId="0" borderId="23" xfId="53" applyNumberFormat="1" applyFont="1" applyBorder="1" applyAlignment="1">
      <alignment vertical="top"/>
      <protection/>
    </xf>
    <xf numFmtId="41" fontId="0" fillId="0" borderId="0" xfId="0" applyNumberFormat="1" applyAlignment="1">
      <alignment/>
    </xf>
    <xf numFmtId="49" fontId="6" fillId="0" borderId="29" xfId="53" applyNumberFormat="1" applyFont="1" applyBorder="1" applyAlignment="1">
      <alignment horizontal="center" vertical="center" wrapText="1"/>
      <protection/>
    </xf>
    <xf numFmtId="3" fontId="6" fillId="0" borderId="29" xfId="53" applyNumberFormat="1" applyFont="1" applyBorder="1" applyAlignment="1">
      <alignment vertical="center"/>
      <protection/>
    </xf>
    <xf numFmtId="49" fontId="7" fillId="0" borderId="13" xfId="53" applyNumberFormat="1" applyFont="1" applyFill="1" applyBorder="1" applyAlignment="1">
      <alignment horizontal="center" vertical="top" wrapText="1"/>
      <protection/>
    </xf>
    <xf numFmtId="49" fontId="7" fillId="0" borderId="14" xfId="53" applyNumberFormat="1" applyFont="1" applyFill="1" applyBorder="1" applyAlignment="1">
      <alignment vertical="center" wrapText="1"/>
      <protection/>
    </xf>
    <xf numFmtId="3" fontId="7" fillId="0" borderId="15" xfId="53" applyNumberFormat="1" applyFont="1" applyFill="1" applyBorder="1" applyAlignment="1">
      <alignment vertical="top"/>
      <protection/>
    </xf>
    <xf numFmtId="0" fontId="0" fillId="0" borderId="45" xfId="0" applyBorder="1" applyAlignment="1">
      <alignment/>
    </xf>
    <xf numFmtId="49" fontId="7" fillId="0" borderId="45" xfId="53" applyNumberFormat="1" applyFont="1" applyBorder="1" applyAlignment="1">
      <alignment horizontal="center" vertical="center" wrapText="1"/>
      <protection/>
    </xf>
    <xf numFmtId="49" fontId="7" fillId="0" borderId="46" xfId="53" applyNumberFormat="1" applyFont="1" applyBorder="1" applyAlignment="1">
      <alignment horizontal="center" vertical="top" wrapText="1"/>
      <protection/>
    </xf>
    <xf numFmtId="49" fontId="7" fillId="0" borderId="47" xfId="53" applyNumberFormat="1" applyFont="1" applyBorder="1" applyAlignment="1">
      <alignment vertical="center" wrapText="1"/>
      <protection/>
    </xf>
    <xf numFmtId="3" fontId="7" fillId="0" borderId="45" xfId="53" applyNumberFormat="1" applyFont="1" applyBorder="1" applyAlignment="1">
      <alignment vertical="top"/>
      <protection/>
    </xf>
    <xf numFmtId="3" fontId="6" fillId="0" borderId="29" xfId="53" applyNumberFormat="1" applyFont="1" applyBorder="1" applyAlignment="1">
      <alignment vertical="top"/>
      <protection/>
    </xf>
    <xf numFmtId="49" fontId="14" fillId="0" borderId="48" xfId="53" applyNumberFormat="1" applyFont="1" applyBorder="1" applyAlignment="1">
      <alignment horizontal="center" vertical="top" wrapText="1"/>
      <protection/>
    </xf>
    <xf numFmtId="49" fontId="14" fillId="0" borderId="49" xfId="53" applyNumberFormat="1" applyFont="1" applyBorder="1" applyAlignment="1">
      <alignment horizontal="center" vertical="top" wrapText="1"/>
      <protection/>
    </xf>
    <xf numFmtId="49" fontId="7" fillId="0" borderId="11" xfId="52" applyNumberFormat="1" applyFont="1" applyBorder="1" applyAlignment="1">
      <alignment horizontal="center" vertical="center"/>
      <protection/>
    </xf>
    <xf numFmtId="0" fontId="0" fillId="0" borderId="0" xfId="54">
      <alignment/>
      <protection/>
    </xf>
    <xf numFmtId="49" fontId="7" fillId="0" borderId="41" xfId="53" applyNumberFormat="1" applyFont="1" applyFill="1" applyBorder="1" applyAlignment="1">
      <alignment vertical="top" wrapText="1"/>
      <protection/>
    </xf>
    <xf numFmtId="49" fontId="7" fillId="0" borderId="19" xfId="53" applyNumberFormat="1" applyFont="1" applyFill="1" applyBorder="1" applyAlignment="1">
      <alignment vertical="center" wrapText="1"/>
      <protection/>
    </xf>
    <xf numFmtId="165" fontId="7" fillId="0" borderId="18" xfId="0" applyNumberFormat="1" applyFont="1" applyBorder="1" applyAlignment="1">
      <alignment horizontal="right" vertical="center"/>
    </xf>
    <xf numFmtId="3" fontId="7" fillId="0" borderId="18" xfId="53" applyNumberFormat="1" applyFont="1" applyBorder="1" applyAlignment="1">
      <alignment horizontal="right" vertical="top"/>
      <protection/>
    </xf>
    <xf numFmtId="3" fontId="14" fillId="0" borderId="25" xfId="53" applyNumberFormat="1" applyFont="1" applyBorder="1" applyAlignment="1">
      <alignment vertical="top"/>
      <protection/>
    </xf>
    <xf numFmtId="49" fontId="7" fillId="0" borderId="14" xfId="53" applyNumberFormat="1" applyFont="1" applyBorder="1" applyAlignment="1">
      <alignment horizontal="left" vertical="top" wrapText="1"/>
      <protection/>
    </xf>
    <xf numFmtId="49" fontId="7" fillId="0" borderId="50" xfId="53" applyNumberFormat="1" applyFont="1" applyBorder="1" applyAlignment="1">
      <alignment horizontal="left" vertical="top" wrapText="1"/>
      <protection/>
    </xf>
    <xf numFmtId="49" fontId="7" fillId="0" borderId="12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top" wrapText="1"/>
      <protection/>
    </xf>
    <xf numFmtId="49" fontId="7" fillId="0" borderId="48" xfId="53" applyNumberFormat="1" applyFont="1" applyBorder="1" applyAlignment="1">
      <alignment horizontal="center" vertical="center" wrapText="1"/>
      <protection/>
    </xf>
    <xf numFmtId="49" fontId="7" fillId="0" borderId="30" xfId="53" applyNumberFormat="1" applyFont="1" applyBorder="1" applyAlignment="1">
      <alignment horizontal="center" vertical="top" wrapText="1"/>
      <protection/>
    </xf>
    <xf numFmtId="49" fontId="7" fillId="0" borderId="27" xfId="53" applyNumberFormat="1" applyFont="1" applyBorder="1" applyAlignment="1">
      <alignment horizontal="left" vertical="top" wrapText="1"/>
      <protection/>
    </xf>
    <xf numFmtId="0" fontId="0" fillId="0" borderId="48" xfId="0" applyBorder="1" applyAlignment="1">
      <alignment/>
    </xf>
    <xf numFmtId="49" fontId="7" fillId="0" borderId="48" xfId="53" applyNumberFormat="1" applyFont="1" applyBorder="1" applyAlignment="1">
      <alignment horizontal="left" vertical="top" wrapText="1"/>
      <protection/>
    </xf>
    <xf numFmtId="49" fontId="7" fillId="0" borderId="51" xfId="53" applyNumberFormat="1" applyFont="1" applyBorder="1" applyAlignment="1">
      <alignment vertical="center" wrapText="1"/>
      <protection/>
    </xf>
    <xf numFmtId="49" fontId="7" fillId="0" borderId="13" xfId="53" applyNumberFormat="1" applyFont="1" applyFill="1" applyBorder="1" applyAlignment="1">
      <alignment horizontal="left" vertical="top" wrapText="1"/>
      <protection/>
    </xf>
    <xf numFmtId="49" fontId="7" fillId="0" borderId="26" xfId="53" applyNumberFormat="1" applyFont="1" applyFill="1" applyBorder="1" applyAlignment="1">
      <alignment horizontal="left" vertical="top" wrapText="1"/>
      <protection/>
    </xf>
    <xf numFmtId="49" fontId="7" fillId="0" borderId="48" xfId="53" applyNumberFormat="1" applyFont="1" applyBorder="1" applyAlignment="1">
      <alignment vertical="top" wrapText="1"/>
      <protection/>
    </xf>
    <xf numFmtId="49" fontId="7" fillId="0" borderId="30" xfId="53" applyNumberFormat="1" applyFont="1" applyBorder="1" applyAlignment="1">
      <alignment vertical="top" wrapText="1"/>
      <protection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49" fontId="6" fillId="0" borderId="20" xfId="52" applyNumberFormat="1" applyFont="1" applyBorder="1" applyAlignment="1">
      <alignment horizontal="center" vertical="center" wrapText="1"/>
      <protection/>
    </xf>
    <xf numFmtId="49" fontId="6" fillId="0" borderId="52" xfId="52" applyNumberFormat="1" applyFont="1" applyBorder="1" applyAlignment="1">
      <alignment horizontal="center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9" xfId="0" applyBorder="1" applyAlignment="1">
      <alignment horizontal="right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4" fillId="0" borderId="16" xfId="52" applyNumberFormat="1" applyFont="1" applyBorder="1" applyAlignment="1">
      <alignment horizontal="center" vertical="top" wrapText="1"/>
      <protection/>
    </xf>
    <xf numFmtId="49" fontId="14" fillId="0" borderId="19" xfId="52" applyNumberFormat="1" applyFont="1" applyBorder="1" applyAlignment="1">
      <alignment horizontal="center" vertical="top" wrapText="1"/>
      <protection/>
    </xf>
    <xf numFmtId="0" fontId="0" fillId="0" borderId="54" xfId="0" applyBorder="1" applyAlignment="1">
      <alignment horizontal="right"/>
    </xf>
    <xf numFmtId="0" fontId="0" fillId="0" borderId="52" xfId="0" applyBorder="1" applyAlignment="1">
      <alignment horizontal="right"/>
    </xf>
    <xf numFmtId="49" fontId="6" fillId="0" borderId="16" xfId="53" applyNumberFormat="1" applyFont="1" applyBorder="1" applyAlignment="1">
      <alignment horizontal="center" vertical="top" wrapText="1"/>
      <protection/>
    </xf>
    <xf numFmtId="49" fontId="6" fillId="0" borderId="19" xfId="53" applyNumberFormat="1" applyFont="1" applyBorder="1" applyAlignment="1">
      <alignment horizontal="center" vertical="top" wrapText="1"/>
      <protection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52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top" wrapText="1"/>
      <protection/>
    </xf>
    <xf numFmtId="49" fontId="6" fillId="0" borderId="52" xfId="53" applyNumberFormat="1" applyFont="1" applyBorder="1" applyAlignment="1">
      <alignment horizontal="center" vertical="top" wrapText="1"/>
      <protection/>
    </xf>
    <xf numFmtId="41" fontId="0" fillId="0" borderId="28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6" fillId="0" borderId="48" xfId="53" applyNumberFormat="1" applyFont="1" applyBorder="1" applyAlignment="1">
      <alignment horizontal="center" vertical="top" wrapText="1"/>
      <protection/>
    </xf>
    <xf numFmtId="49" fontId="6" fillId="0" borderId="49" xfId="53" applyNumberFormat="1" applyFont="1" applyBorder="1" applyAlignment="1">
      <alignment horizontal="center" vertical="top" wrapText="1"/>
      <protection/>
    </xf>
    <xf numFmtId="49" fontId="20" fillId="0" borderId="21" xfId="53" applyNumberFormat="1" applyFont="1" applyBorder="1" applyAlignment="1">
      <alignment horizontal="center" vertical="center" wrapText="1"/>
      <protection/>
    </xf>
    <xf numFmtId="49" fontId="20" fillId="0" borderId="22" xfId="53" applyNumberFormat="1" applyFont="1" applyBorder="1" applyAlignment="1">
      <alignment horizontal="center" vertical="center" wrapText="1"/>
      <protection/>
    </xf>
    <xf numFmtId="49" fontId="20" fillId="0" borderId="55" xfId="53" applyNumberFormat="1" applyFont="1" applyBorder="1" applyAlignment="1">
      <alignment horizontal="center" vertical="center" wrapText="1"/>
      <protection/>
    </xf>
    <xf numFmtId="49" fontId="6" fillId="0" borderId="48" xfId="53" applyNumberFormat="1" applyFont="1" applyBorder="1" applyAlignment="1">
      <alignment horizontal="center" vertical="center" wrapText="1"/>
      <protection/>
    </xf>
    <xf numFmtId="49" fontId="6" fillId="0" borderId="49" xfId="53" applyNumberFormat="1" applyFont="1" applyBorder="1" applyAlignment="1">
      <alignment horizontal="center" vertical="center" wrapText="1"/>
      <protection/>
    </xf>
    <xf numFmtId="3" fontId="0" fillId="0" borderId="29" xfId="0" applyNumberFormat="1" applyBorder="1" applyAlignment="1">
      <alignment horizontal="right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14" fillId="0" borderId="16" xfId="53" applyNumberFormat="1" applyFont="1" applyBorder="1" applyAlignment="1">
      <alignment horizontal="center" vertical="top" wrapText="1"/>
      <protection/>
    </xf>
    <xf numFmtId="49" fontId="14" fillId="0" borderId="19" xfId="53" applyNumberFormat="1" applyFont="1" applyBorder="1" applyAlignment="1">
      <alignment horizontal="center" vertical="top" wrapText="1"/>
      <protection/>
    </xf>
    <xf numFmtId="49" fontId="14" fillId="0" borderId="21" xfId="53" applyNumberFormat="1" applyFont="1" applyBorder="1" applyAlignment="1">
      <alignment horizontal="center" vertical="top" wrapText="1"/>
      <protection/>
    </xf>
    <xf numFmtId="49" fontId="14" fillId="0" borderId="55" xfId="53" applyNumberFormat="1" applyFont="1" applyBorder="1" applyAlignment="1">
      <alignment horizontal="center" vertical="top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4" fillId="0" borderId="56" xfId="53" applyNumberFormat="1" applyFont="1" applyBorder="1" applyAlignment="1">
      <alignment horizontal="center" vertical="top" wrapText="1"/>
      <protection/>
    </xf>
    <xf numFmtId="49" fontId="14" fillId="0" borderId="57" xfId="53" applyNumberFormat="1" applyFont="1" applyBorder="1" applyAlignment="1">
      <alignment horizontal="center" vertical="top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4" fillId="0" borderId="16" xfId="53" applyNumberFormat="1" applyFont="1" applyFill="1" applyBorder="1" applyAlignment="1">
      <alignment horizontal="center" vertical="top" wrapText="1"/>
      <protection/>
    </xf>
    <xf numFmtId="49" fontId="14" fillId="0" borderId="19" xfId="53" applyNumberFormat="1" applyFont="1" applyFill="1" applyBorder="1" applyAlignment="1">
      <alignment horizontal="center" vertical="top" wrapText="1"/>
      <protection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49" fontId="14" fillId="0" borderId="56" xfId="53" applyNumberFormat="1" applyFont="1" applyFill="1" applyBorder="1" applyAlignment="1">
      <alignment horizontal="center" vertical="top" wrapText="1"/>
      <protection/>
    </xf>
    <xf numFmtId="49" fontId="14" fillId="0" borderId="57" xfId="53" applyNumberFormat="1" applyFont="1" applyFill="1" applyBorder="1" applyAlignment="1">
      <alignment horizontal="center" vertical="top" wrapText="1"/>
      <protection/>
    </xf>
    <xf numFmtId="49" fontId="6" fillId="0" borderId="54" xfId="53" applyNumberFormat="1" applyFont="1" applyBorder="1" applyAlignment="1">
      <alignment horizontal="center" vertical="top" wrapText="1"/>
      <protection/>
    </xf>
    <xf numFmtId="49" fontId="14" fillId="0" borderId="26" xfId="53" applyNumberFormat="1" applyFont="1" applyBorder="1" applyAlignment="1">
      <alignment horizontal="center" vertical="top" wrapText="1"/>
      <protection/>
    </xf>
    <xf numFmtId="49" fontId="14" fillId="0" borderId="30" xfId="53" applyNumberFormat="1" applyFont="1" applyBorder="1" applyAlignment="1">
      <alignment horizontal="center" vertical="top" wrapText="1"/>
      <protection/>
    </xf>
    <xf numFmtId="49" fontId="14" fillId="0" borderId="58" xfId="53" applyNumberFormat="1" applyFont="1" applyBorder="1" applyAlignment="1">
      <alignment horizontal="center" vertical="top" wrapText="1"/>
      <protection/>
    </xf>
    <xf numFmtId="49" fontId="14" fillId="0" borderId="59" xfId="53" applyNumberFormat="1" applyFont="1" applyBorder="1" applyAlignment="1">
      <alignment horizontal="center" vertical="top" wrapText="1"/>
      <protection/>
    </xf>
    <xf numFmtId="49" fontId="14" fillId="0" borderId="26" xfId="0" applyNumberFormat="1" applyFont="1" applyFill="1" applyBorder="1" applyAlignment="1">
      <alignment horizontal="center" vertical="top" wrapText="1"/>
    </xf>
    <xf numFmtId="49" fontId="14" fillId="0" borderId="3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textRotation="255" wrapText="1"/>
    </xf>
    <xf numFmtId="0" fontId="19" fillId="35" borderId="0" xfId="0" applyFont="1" applyFill="1" applyAlignment="1">
      <alignment horizontal="center" vertical="center" textRotation="255" wrapText="1"/>
    </xf>
  </cellXfs>
  <cellStyles count="55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plan finansowy administracji rządowej 201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olszar\AppData\Local\Temp\Plany%20finansowe%20jednostek%20o&#347;wiatowych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LO Cieszyn"/>
      <sheetName val="I LO Cieszyn"/>
      <sheetName val="ZSO Wisła"/>
      <sheetName val="ZSTiO Skoczów"/>
      <sheetName val="ZSEG Cieszyn"/>
      <sheetName val="ZSGH Wisła"/>
      <sheetName val="ZS Cieszyn"/>
      <sheetName val="ZSB Cieszyn"/>
      <sheetName val="ZSP Ustroń"/>
      <sheetName val="ZSP Istebna"/>
      <sheetName val="ZSR Międzyświeć"/>
      <sheetName val="ZST Cieszyn"/>
      <sheetName val="CKP Bażanowice"/>
      <sheetName val="ZPSWR Cieszyn"/>
      <sheetName val="ZPPP Cieszyn"/>
      <sheetName val="OPP Koniaków"/>
      <sheetName val="SSM Wisla-Malinka"/>
      <sheetName val="Podsumowanie"/>
    </sheetNames>
    <sheetDataSet>
      <sheetData sheetId="17">
        <row r="19">
          <cell r="E19">
            <v>43372886</v>
          </cell>
          <cell r="I19">
            <v>41000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25">
      <selection activeCell="G45" sqref="G45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250" t="s">
        <v>505</v>
      </c>
      <c r="C1" s="250"/>
      <c r="D1" s="250"/>
      <c r="E1" s="250"/>
      <c r="F1" s="250"/>
    </row>
    <row r="2" spans="1:6" ht="36" customHeight="1">
      <c r="A2" s="19" t="s">
        <v>128</v>
      </c>
      <c r="B2" s="18" t="s">
        <v>71</v>
      </c>
      <c r="C2" s="18" t="s">
        <v>0</v>
      </c>
      <c r="D2" s="18" t="s">
        <v>1</v>
      </c>
      <c r="E2" s="19" t="s">
        <v>72</v>
      </c>
      <c r="F2" s="19" t="s">
        <v>73</v>
      </c>
    </row>
    <row r="3" spans="1:6" ht="36" customHeight="1">
      <c r="A3" s="80">
        <v>754</v>
      </c>
      <c r="B3" s="259" t="s">
        <v>129</v>
      </c>
      <c r="C3" s="260"/>
      <c r="D3" s="261"/>
      <c r="E3" s="81"/>
      <c r="F3" s="81">
        <f>F4</f>
        <v>7775000</v>
      </c>
    </row>
    <row r="4" spans="1:6" ht="37.5" customHeight="1">
      <c r="A4" s="77"/>
      <c r="B4" s="1" t="s">
        <v>38</v>
      </c>
      <c r="C4" s="248" t="s">
        <v>39</v>
      </c>
      <c r="D4" s="249"/>
      <c r="E4" s="2"/>
      <c r="F4" s="2">
        <f>SUM(F6:F29)</f>
        <v>7775000</v>
      </c>
    </row>
    <row r="5" spans="1:6" ht="9.75" customHeight="1">
      <c r="A5" s="78"/>
      <c r="B5" s="3"/>
      <c r="C5" s="4"/>
      <c r="D5" s="5"/>
      <c r="E5" s="6"/>
      <c r="F5" s="6"/>
    </row>
    <row r="6" spans="1:6" ht="36" customHeight="1">
      <c r="A6" s="78"/>
      <c r="B6" s="3"/>
      <c r="C6" s="10" t="s">
        <v>48</v>
      </c>
      <c r="D6" s="11" t="s">
        <v>57</v>
      </c>
      <c r="E6" s="12"/>
      <c r="F6" s="12">
        <v>406793</v>
      </c>
    </row>
    <row r="7" spans="1:6" ht="30" customHeight="1">
      <c r="A7" s="78"/>
      <c r="B7" s="3"/>
      <c r="C7" s="10" t="s">
        <v>67</v>
      </c>
      <c r="D7" s="11" t="s">
        <v>68</v>
      </c>
      <c r="E7" s="12"/>
      <c r="F7" s="12">
        <v>57091</v>
      </c>
    </row>
    <row r="8" spans="1:6" ht="19.5" customHeight="1">
      <c r="A8" s="78"/>
      <c r="B8" s="3"/>
      <c r="C8" s="10" t="s">
        <v>40</v>
      </c>
      <c r="D8" s="13" t="s">
        <v>7</v>
      </c>
      <c r="E8" s="12"/>
      <c r="F8" s="12">
        <v>4853</v>
      </c>
    </row>
    <row r="9" spans="1:6" ht="33" customHeight="1">
      <c r="A9" s="78"/>
      <c r="B9" s="3"/>
      <c r="C9" s="10" t="s">
        <v>32</v>
      </c>
      <c r="D9" s="11" t="s">
        <v>33</v>
      </c>
      <c r="E9" s="12"/>
      <c r="F9" s="12">
        <v>5566144</v>
      </c>
    </row>
    <row r="10" spans="1:6" ht="32.25" customHeight="1">
      <c r="A10" s="78"/>
      <c r="B10" s="3"/>
      <c r="C10" s="10" t="s">
        <v>34</v>
      </c>
      <c r="D10" s="11" t="s">
        <v>35</v>
      </c>
      <c r="E10" s="12"/>
      <c r="F10" s="12">
        <v>365448</v>
      </c>
    </row>
    <row r="11" spans="1:6" ht="45" customHeight="1">
      <c r="A11" s="78"/>
      <c r="B11" s="3"/>
      <c r="C11" s="10" t="s">
        <v>36</v>
      </c>
      <c r="D11" s="11" t="s">
        <v>69</v>
      </c>
      <c r="E11" s="12"/>
      <c r="F11" s="14">
        <v>463660</v>
      </c>
    </row>
    <row r="12" spans="1:6" ht="46.5" customHeight="1">
      <c r="A12" s="78"/>
      <c r="B12" s="3"/>
      <c r="C12" s="10" t="s">
        <v>37</v>
      </c>
      <c r="D12" s="15" t="s">
        <v>55</v>
      </c>
      <c r="E12" s="12"/>
      <c r="F12" s="12">
        <v>168153</v>
      </c>
    </row>
    <row r="13" spans="1:6" ht="22.5" customHeight="1">
      <c r="A13" s="78"/>
      <c r="B13" s="3"/>
      <c r="C13" s="7" t="s">
        <v>41</v>
      </c>
      <c r="D13" s="8" t="s">
        <v>9</v>
      </c>
      <c r="E13" s="9"/>
      <c r="F13" s="9">
        <v>11106</v>
      </c>
    </row>
    <row r="14" spans="1:6" ht="23.25" customHeight="1">
      <c r="A14" s="78"/>
      <c r="B14" s="3"/>
      <c r="C14" s="7" t="s">
        <v>42</v>
      </c>
      <c r="D14" s="8" t="s">
        <v>11</v>
      </c>
      <c r="E14" s="9"/>
      <c r="F14" s="9">
        <v>1518</v>
      </c>
    </row>
    <row r="15" spans="1:6" ht="39.75" customHeight="1">
      <c r="A15" s="78"/>
      <c r="B15" s="3"/>
      <c r="C15" s="7" t="s">
        <v>49</v>
      </c>
      <c r="D15" s="8" t="s">
        <v>50</v>
      </c>
      <c r="E15" s="9"/>
      <c r="F15" s="9">
        <v>252042</v>
      </c>
    </row>
    <row r="16" spans="1:6" ht="26.25" customHeight="1">
      <c r="A16" s="78"/>
      <c r="B16" s="3"/>
      <c r="C16" s="7" t="s">
        <v>12</v>
      </c>
      <c r="D16" s="8" t="s">
        <v>13</v>
      </c>
      <c r="E16" s="9"/>
      <c r="F16" s="9">
        <v>235690</v>
      </c>
    </row>
    <row r="17" spans="1:6" ht="19.5" customHeight="1">
      <c r="A17" s="78"/>
      <c r="B17" s="3"/>
      <c r="C17" s="10" t="s">
        <v>14</v>
      </c>
      <c r="D17" s="11" t="s">
        <v>15</v>
      </c>
      <c r="E17" s="12"/>
      <c r="F17" s="12">
        <v>110000</v>
      </c>
    </row>
    <row r="18" spans="1:6" ht="23.25" customHeight="1">
      <c r="A18" s="78"/>
      <c r="B18" s="3"/>
      <c r="C18" s="10" t="s">
        <v>16</v>
      </c>
      <c r="D18" s="11" t="s">
        <v>17</v>
      </c>
      <c r="E18" s="12"/>
      <c r="F18" s="12">
        <v>10000</v>
      </c>
    </row>
    <row r="19" spans="1:6" ht="24.75" customHeight="1">
      <c r="A19" s="78"/>
      <c r="B19" s="3"/>
      <c r="C19" s="10" t="s">
        <v>24</v>
      </c>
      <c r="D19" s="11" t="s">
        <v>25</v>
      </c>
      <c r="E19" s="12"/>
      <c r="F19" s="12">
        <v>15000</v>
      </c>
    </row>
    <row r="20" spans="1:6" ht="25.5" customHeight="1">
      <c r="A20" s="78"/>
      <c r="B20" s="3"/>
      <c r="C20" s="10" t="s">
        <v>2</v>
      </c>
      <c r="D20" s="11" t="s">
        <v>3</v>
      </c>
      <c r="E20" s="12"/>
      <c r="F20" s="12">
        <v>70000</v>
      </c>
    </row>
    <row r="21" spans="1:6" ht="24" customHeight="1">
      <c r="A21" s="78"/>
      <c r="B21" s="3"/>
      <c r="C21" s="10" t="s">
        <v>51</v>
      </c>
      <c r="D21" s="11" t="s">
        <v>56</v>
      </c>
      <c r="E21" s="12"/>
      <c r="F21" s="12">
        <v>1500</v>
      </c>
    </row>
    <row r="22" spans="1:6" ht="45">
      <c r="A22" s="78"/>
      <c r="B22" s="3"/>
      <c r="C22" s="16" t="s">
        <v>63</v>
      </c>
      <c r="D22" s="31" t="s">
        <v>396</v>
      </c>
      <c r="E22" s="12"/>
      <c r="F22" s="12">
        <v>2000</v>
      </c>
    </row>
    <row r="23" spans="1:6" ht="45">
      <c r="A23" s="78"/>
      <c r="B23" s="3"/>
      <c r="C23" s="16" t="s">
        <v>64</v>
      </c>
      <c r="D23" s="31" t="s">
        <v>393</v>
      </c>
      <c r="E23" s="12"/>
      <c r="F23" s="12">
        <v>8000</v>
      </c>
    </row>
    <row r="24" spans="1:6" ht="24.75" customHeight="1">
      <c r="A24" s="78"/>
      <c r="B24" s="3"/>
      <c r="C24" s="10" t="s">
        <v>18</v>
      </c>
      <c r="D24" s="11" t="s">
        <v>19</v>
      </c>
      <c r="E24" s="12"/>
      <c r="F24" s="12">
        <v>6000</v>
      </c>
    </row>
    <row r="25" spans="1:6" ht="24" customHeight="1">
      <c r="A25" s="94"/>
      <c r="B25" s="182"/>
      <c r="C25" s="195" t="s">
        <v>20</v>
      </c>
      <c r="D25" s="183" t="s">
        <v>21</v>
      </c>
      <c r="E25" s="184"/>
      <c r="F25" s="184">
        <v>10</v>
      </c>
    </row>
    <row r="26" spans="1:6" ht="31.5" customHeight="1">
      <c r="A26" s="78"/>
      <c r="B26" s="3"/>
      <c r="C26" s="7" t="s">
        <v>43</v>
      </c>
      <c r="D26" s="8" t="s">
        <v>44</v>
      </c>
      <c r="E26" s="9"/>
      <c r="F26" s="9">
        <v>2553</v>
      </c>
    </row>
    <row r="27" spans="1:6" ht="24.75" customHeight="1">
      <c r="A27" s="78"/>
      <c r="B27" s="3"/>
      <c r="C27" s="10" t="s">
        <v>27</v>
      </c>
      <c r="D27" s="11" t="s">
        <v>26</v>
      </c>
      <c r="E27" s="12"/>
      <c r="F27" s="12">
        <v>13871</v>
      </c>
    </row>
    <row r="28" spans="1:6" ht="24" customHeight="1">
      <c r="A28" s="78"/>
      <c r="B28" s="3"/>
      <c r="C28" s="17" t="s">
        <v>30</v>
      </c>
      <c r="D28" s="11" t="s">
        <v>31</v>
      </c>
      <c r="E28" s="12"/>
      <c r="F28" s="12">
        <v>61</v>
      </c>
    </row>
    <row r="29" spans="1:6" s="226" customFormat="1" ht="33" customHeight="1">
      <c r="A29" s="225"/>
      <c r="B29" s="3"/>
      <c r="C29" s="17" t="s">
        <v>451</v>
      </c>
      <c r="D29" s="11" t="s">
        <v>452</v>
      </c>
      <c r="E29" s="12"/>
      <c r="F29" s="12">
        <v>3507</v>
      </c>
    </row>
    <row r="30" spans="1:6" ht="13.5" customHeight="1">
      <c r="A30" s="78"/>
      <c r="B30" s="3"/>
      <c r="C30" s="262"/>
      <c r="D30" s="263"/>
      <c r="E30" s="12"/>
      <c r="F30" s="12"/>
    </row>
    <row r="31" spans="1:6" ht="12.75">
      <c r="A31" s="246"/>
      <c r="B31" s="251" t="s">
        <v>123</v>
      </c>
      <c r="C31" s="251"/>
      <c r="D31" s="252"/>
      <c r="E31" s="255"/>
      <c r="F31" s="257">
        <f>F4</f>
        <v>7775000</v>
      </c>
    </row>
    <row r="32" spans="1:6" ht="12.75">
      <c r="A32" s="247"/>
      <c r="B32" s="253"/>
      <c r="C32" s="253"/>
      <c r="D32" s="254"/>
      <c r="E32" s="256"/>
      <c r="F32" s="258"/>
    </row>
  </sheetData>
  <sheetProtection/>
  <mergeCells count="8">
    <mergeCell ref="A31:A32"/>
    <mergeCell ref="C4:D4"/>
    <mergeCell ref="B1:F1"/>
    <mergeCell ref="B31:D32"/>
    <mergeCell ref="E31:E32"/>
    <mergeCell ref="F31:F32"/>
    <mergeCell ref="B3:D3"/>
    <mergeCell ref="C30:D30"/>
  </mergeCells>
  <printOptions/>
  <pageMargins left="0.75" right="0.75" top="0.51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31">
      <selection activeCell="A29" sqref="A29:F29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50" t="s">
        <v>514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59" t="s">
        <v>130</v>
      </c>
      <c r="C3" s="260"/>
      <c r="D3" s="261"/>
      <c r="E3" s="86"/>
      <c r="F3" s="86">
        <f>F4</f>
        <v>11232</v>
      </c>
    </row>
    <row r="4" spans="1:6" ht="59.25" customHeight="1">
      <c r="A4" s="78"/>
      <c r="B4" s="20" t="s">
        <v>193</v>
      </c>
      <c r="C4" s="268" t="s">
        <v>89</v>
      </c>
      <c r="D4" s="269"/>
      <c r="E4" s="22"/>
      <c r="F4" s="22">
        <f>F6</f>
        <v>11232</v>
      </c>
    </row>
    <row r="5" spans="1:6" ht="15">
      <c r="A5" s="78"/>
      <c r="B5" s="23"/>
      <c r="C5" s="24"/>
      <c r="D5" s="25"/>
      <c r="E5" s="26"/>
      <c r="F5" s="26"/>
    </row>
    <row r="6" spans="1:8" ht="21" customHeight="1">
      <c r="A6" s="78"/>
      <c r="B6" s="23"/>
      <c r="C6" s="30" t="s">
        <v>194</v>
      </c>
      <c r="D6" s="31" t="s">
        <v>91</v>
      </c>
      <c r="E6" s="32"/>
      <c r="F6" s="32">
        <v>11232</v>
      </c>
      <c r="H6" s="42"/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31.5" customHeight="1">
      <c r="A8" s="79">
        <v>852</v>
      </c>
      <c r="B8" s="259" t="s">
        <v>131</v>
      </c>
      <c r="C8" s="260"/>
      <c r="D8" s="261"/>
      <c r="E8" s="86">
        <f>E9</f>
        <v>4300</v>
      </c>
      <c r="F8" s="86">
        <f>F9+F38</f>
        <v>1535699</v>
      </c>
    </row>
    <row r="9" spans="1:6" ht="15">
      <c r="A9" s="78"/>
      <c r="B9" s="20" t="s">
        <v>134</v>
      </c>
      <c r="C9" s="272" t="s">
        <v>135</v>
      </c>
      <c r="D9" s="273"/>
      <c r="E9" s="22">
        <f>SUM(E11:E13)</f>
        <v>4300</v>
      </c>
      <c r="F9" s="22">
        <f>SUM(F14:F36)</f>
        <v>1528956</v>
      </c>
    </row>
    <row r="10" spans="1:6" ht="15">
      <c r="A10" s="78"/>
      <c r="B10" s="23"/>
      <c r="C10" s="24"/>
      <c r="D10" s="25"/>
      <c r="E10" s="26"/>
      <c r="F10" s="26"/>
    </row>
    <row r="11" spans="1:6" ht="45.75" customHeight="1" hidden="1">
      <c r="A11" s="78"/>
      <c r="B11" s="23"/>
      <c r="C11" s="30" t="s">
        <v>190</v>
      </c>
      <c r="D11" s="31" t="s">
        <v>464</v>
      </c>
      <c r="E11" s="32"/>
      <c r="F11" s="32"/>
    </row>
    <row r="12" spans="1:6" ht="90">
      <c r="A12" s="78"/>
      <c r="B12" s="23"/>
      <c r="C12" s="30" t="s">
        <v>189</v>
      </c>
      <c r="D12" s="31" t="s">
        <v>392</v>
      </c>
      <c r="E12" s="32">
        <v>2300</v>
      </c>
      <c r="F12" s="32"/>
    </row>
    <row r="13" spans="1:6" ht="15">
      <c r="A13" s="78"/>
      <c r="B13" s="23"/>
      <c r="C13" s="24" t="s">
        <v>185</v>
      </c>
      <c r="D13" s="25" t="s">
        <v>186</v>
      </c>
      <c r="E13" s="26">
        <v>2000</v>
      </c>
      <c r="F13" s="26"/>
    </row>
    <row r="14" spans="1:8" ht="31.5" customHeight="1">
      <c r="A14" s="78"/>
      <c r="B14" s="23"/>
      <c r="C14" s="30" t="s">
        <v>116</v>
      </c>
      <c r="D14" s="31" t="s">
        <v>168</v>
      </c>
      <c r="E14" s="32"/>
      <c r="F14" s="32">
        <v>2000</v>
      </c>
      <c r="H14" s="42"/>
    </row>
    <row r="15" spans="1:8" ht="18" customHeight="1">
      <c r="A15" s="78"/>
      <c r="B15" s="23"/>
      <c r="C15" s="30" t="s">
        <v>140</v>
      </c>
      <c r="D15" s="31" t="s">
        <v>142</v>
      </c>
      <c r="E15" s="32"/>
      <c r="F15" s="32">
        <v>23000</v>
      </c>
      <c r="H15" s="42"/>
    </row>
    <row r="16" spans="1:6" ht="22.5" customHeight="1">
      <c r="A16" s="78"/>
      <c r="B16" s="23"/>
      <c r="C16" s="30" t="s">
        <v>99</v>
      </c>
      <c r="D16" s="31" t="s">
        <v>23</v>
      </c>
      <c r="E16" s="32"/>
      <c r="F16" s="32">
        <f>895153+524</f>
        <v>895677</v>
      </c>
    </row>
    <row r="17" spans="1:6" ht="21.75" customHeight="1">
      <c r="A17" s="78"/>
      <c r="B17" s="23"/>
      <c r="C17" s="30" t="s">
        <v>40</v>
      </c>
      <c r="D17" s="31" t="s">
        <v>7</v>
      </c>
      <c r="E17" s="32"/>
      <c r="F17" s="32">
        <v>73993</v>
      </c>
    </row>
    <row r="18" spans="1:6" ht="22.5" customHeight="1">
      <c r="A18" s="78"/>
      <c r="B18" s="23"/>
      <c r="C18" s="30" t="s">
        <v>41</v>
      </c>
      <c r="D18" s="31" t="s">
        <v>9</v>
      </c>
      <c r="E18" s="32"/>
      <c r="F18" s="32">
        <f>163583+90</f>
        <v>163673</v>
      </c>
    </row>
    <row r="19" spans="1:6" ht="21.75" customHeight="1">
      <c r="A19" s="78"/>
      <c r="B19" s="23"/>
      <c r="C19" s="30" t="s">
        <v>42</v>
      </c>
      <c r="D19" s="31" t="s">
        <v>11</v>
      </c>
      <c r="E19" s="32"/>
      <c r="F19" s="32">
        <f>23274+13</f>
        <v>23287</v>
      </c>
    </row>
    <row r="20" spans="1:6" ht="23.25" customHeight="1">
      <c r="A20" s="78"/>
      <c r="B20" s="23"/>
      <c r="C20" s="30" t="s">
        <v>100</v>
      </c>
      <c r="D20" s="31" t="s">
        <v>13</v>
      </c>
      <c r="E20" s="32"/>
      <c r="F20" s="32">
        <v>60000</v>
      </c>
    </row>
    <row r="21" spans="1:6" ht="23.25" customHeight="1">
      <c r="A21" s="78"/>
      <c r="B21" s="23"/>
      <c r="C21" s="30" t="s">
        <v>178</v>
      </c>
      <c r="D21" s="31" t="s">
        <v>181</v>
      </c>
      <c r="E21" s="32"/>
      <c r="F21" s="32">
        <v>87500</v>
      </c>
    </row>
    <row r="22" spans="1:6" ht="33.75" customHeight="1">
      <c r="A22" s="78"/>
      <c r="B22" s="23"/>
      <c r="C22" s="30" t="s">
        <v>179</v>
      </c>
      <c r="D22" s="31" t="s">
        <v>182</v>
      </c>
      <c r="E22" s="32"/>
      <c r="F22" s="32">
        <v>6000</v>
      </c>
    </row>
    <row r="23" spans="1:6" ht="33.75" customHeight="1">
      <c r="A23" s="78"/>
      <c r="B23" s="23"/>
      <c r="C23" s="30" t="s">
        <v>187</v>
      </c>
      <c r="D23" s="31" t="s">
        <v>188</v>
      </c>
      <c r="E23" s="32"/>
      <c r="F23" s="32">
        <v>1000</v>
      </c>
    </row>
    <row r="24" spans="1:6" ht="19.5" customHeight="1">
      <c r="A24" s="78"/>
      <c r="B24" s="23"/>
      <c r="C24" s="30" t="s">
        <v>101</v>
      </c>
      <c r="D24" s="31" t="s">
        <v>15</v>
      </c>
      <c r="E24" s="32"/>
      <c r="F24" s="32">
        <v>63500</v>
      </c>
    </row>
    <row r="25" spans="1:6" ht="17.25" customHeight="1">
      <c r="A25" s="78"/>
      <c r="B25" s="23"/>
      <c r="C25" s="30" t="s">
        <v>102</v>
      </c>
      <c r="D25" s="31" t="s">
        <v>17</v>
      </c>
      <c r="E25" s="32"/>
      <c r="F25" s="32">
        <v>10000</v>
      </c>
    </row>
    <row r="26" spans="1:6" ht="21" customHeight="1">
      <c r="A26" s="78"/>
      <c r="B26" s="23"/>
      <c r="C26" s="30" t="s">
        <v>29</v>
      </c>
      <c r="D26" s="31" t="s">
        <v>25</v>
      </c>
      <c r="E26" s="32"/>
      <c r="F26" s="32">
        <v>3000</v>
      </c>
    </row>
    <row r="27" spans="1:6" ht="24" customHeight="1">
      <c r="A27" s="78"/>
      <c r="B27" s="23"/>
      <c r="C27" s="30" t="s">
        <v>103</v>
      </c>
      <c r="D27" s="31" t="s">
        <v>3</v>
      </c>
      <c r="E27" s="32"/>
      <c r="F27" s="32">
        <v>53500</v>
      </c>
    </row>
    <row r="28" spans="1:6" ht="21.75" customHeight="1">
      <c r="A28" s="78"/>
      <c r="B28" s="23"/>
      <c r="C28" s="30" t="s">
        <v>51</v>
      </c>
      <c r="D28" s="31" t="s">
        <v>56</v>
      </c>
      <c r="E28" s="32"/>
      <c r="F28" s="32">
        <v>1630</v>
      </c>
    </row>
    <row r="29" spans="1:6" ht="45">
      <c r="A29" s="94"/>
      <c r="B29" s="69"/>
      <c r="C29" s="181" t="s">
        <v>63</v>
      </c>
      <c r="D29" s="159" t="s">
        <v>396</v>
      </c>
      <c r="E29" s="44"/>
      <c r="F29" s="44">
        <v>3400</v>
      </c>
    </row>
    <row r="30" spans="1:6" ht="45">
      <c r="A30" s="78"/>
      <c r="B30" s="23"/>
      <c r="C30" s="27" t="s">
        <v>64</v>
      </c>
      <c r="D30" s="28" t="s">
        <v>393</v>
      </c>
      <c r="E30" s="29"/>
      <c r="F30" s="29">
        <v>5000</v>
      </c>
    </row>
    <row r="31" spans="1:6" ht="21" customHeight="1">
      <c r="A31" s="78"/>
      <c r="B31" s="23"/>
      <c r="C31" s="30" t="s">
        <v>104</v>
      </c>
      <c r="D31" s="31" t="s">
        <v>109</v>
      </c>
      <c r="E31" s="32"/>
      <c r="F31" s="32">
        <v>3800</v>
      </c>
    </row>
    <row r="32" spans="1:6" ht="24" customHeight="1">
      <c r="A32" s="78"/>
      <c r="B32" s="23"/>
      <c r="C32" s="30" t="s">
        <v>105</v>
      </c>
      <c r="D32" s="31" t="s">
        <v>21</v>
      </c>
      <c r="E32" s="32"/>
      <c r="F32" s="32">
        <v>20000</v>
      </c>
    </row>
    <row r="33" spans="1:6" ht="32.25" customHeight="1">
      <c r="A33" s="78"/>
      <c r="B33" s="23"/>
      <c r="C33" s="34" t="s">
        <v>43</v>
      </c>
      <c r="D33" s="35" t="s">
        <v>44</v>
      </c>
      <c r="E33" s="36"/>
      <c r="F33" s="36">
        <v>25252</v>
      </c>
    </row>
    <row r="34" spans="1:6" ht="22.5" customHeight="1">
      <c r="A34" s="78"/>
      <c r="B34" s="23"/>
      <c r="C34" s="34" t="s">
        <v>120</v>
      </c>
      <c r="D34" s="35" t="s">
        <v>26</v>
      </c>
      <c r="E34" s="36"/>
      <c r="F34" s="36">
        <v>500</v>
      </c>
    </row>
    <row r="35" spans="1:6" ht="33.75" customHeight="1">
      <c r="A35" s="78"/>
      <c r="B35" s="23"/>
      <c r="C35" s="30" t="s">
        <v>166</v>
      </c>
      <c r="D35" s="31" t="s">
        <v>184</v>
      </c>
      <c r="E35" s="32"/>
      <c r="F35" s="32">
        <v>244</v>
      </c>
    </row>
    <row r="36" spans="1:6" ht="33" customHeight="1">
      <c r="A36" s="78"/>
      <c r="B36" s="23"/>
      <c r="C36" s="30" t="s">
        <v>65</v>
      </c>
      <c r="D36" s="31" t="s">
        <v>66</v>
      </c>
      <c r="E36" s="32"/>
      <c r="F36" s="32">
        <v>3000</v>
      </c>
    </row>
    <row r="37" spans="1:6" ht="15" customHeight="1">
      <c r="A37" s="78"/>
      <c r="B37" s="23"/>
      <c r="C37" s="24"/>
      <c r="D37" s="25"/>
      <c r="E37" s="26"/>
      <c r="F37" s="26"/>
    </row>
    <row r="38" spans="1:6" ht="15">
      <c r="A38" s="78"/>
      <c r="B38" s="20" t="s">
        <v>159</v>
      </c>
      <c r="C38" s="272" t="s">
        <v>88</v>
      </c>
      <c r="D38" s="273"/>
      <c r="E38" s="22"/>
      <c r="F38" s="22">
        <f>F40</f>
        <v>6743</v>
      </c>
    </row>
    <row r="39" spans="1:6" ht="14.25" customHeight="1">
      <c r="A39" s="78"/>
      <c r="B39" s="23"/>
      <c r="C39" s="30"/>
      <c r="D39" s="31"/>
      <c r="E39" s="32"/>
      <c r="F39" s="32"/>
    </row>
    <row r="40" spans="1:6" ht="33" customHeight="1">
      <c r="A40" s="78"/>
      <c r="B40" s="23"/>
      <c r="C40" s="30" t="s">
        <v>43</v>
      </c>
      <c r="D40" s="35" t="s">
        <v>44</v>
      </c>
      <c r="E40" s="32"/>
      <c r="F40" s="32">
        <v>6743</v>
      </c>
    </row>
    <row r="41" spans="1:6" ht="12.75" customHeight="1">
      <c r="A41" s="78"/>
      <c r="B41" s="69"/>
      <c r="C41" s="45"/>
      <c r="D41" s="43"/>
      <c r="E41" s="44"/>
      <c r="F41" s="44"/>
    </row>
    <row r="42" spans="1:6" ht="12.75">
      <c r="A42" s="246"/>
      <c r="B42" s="251" t="s">
        <v>383</v>
      </c>
      <c r="C42" s="251"/>
      <c r="D42" s="252"/>
      <c r="E42" s="270">
        <f>E3+E8</f>
        <v>4300</v>
      </c>
      <c r="F42" s="278">
        <f>F3+F8</f>
        <v>1546931</v>
      </c>
    </row>
    <row r="43" spans="1:6" ht="12.75">
      <c r="A43" s="247"/>
      <c r="B43" s="253"/>
      <c r="C43" s="253"/>
      <c r="D43" s="254"/>
      <c r="E43" s="271"/>
      <c r="F43" s="254"/>
    </row>
  </sheetData>
  <sheetProtection/>
  <mergeCells count="10">
    <mergeCell ref="C38:D38"/>
    <mergeCell ref="A42:A43"/>
    <mergeCell ref="C9:D9"/>
    <mergeCell ref="B1:F1"/>
    <mergeCell ref="B42:D43"/>
    <mergeCell ref="E42:E43"/>
    <mergeCell ref="F42:F43"/>
    <mergeCell ref="B8:D8"/>
    <mergeCell ref="B3:D3"/>
    <mergeCell ref="C4:D4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3">
      <selection activeCell="K18" sqref="K18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211" customWidth="1"/>
    <col min="6" max="6" width="12.28125" style="42" customWidth="1"/>
  </cols>
  <sheetData>
    <row r="1" spans="2:6" ht="39.75" customHeight="1">
      <c r="B1" s="250" t="s">
        <v>515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204" t="s">
        <v>72</v>
      </c>
      <c r="F2" s="123" t="s">
        <v>73</v>
      </c>
    </row>
    <row r="3" spans="1:6" s="87" customFormat="1" ht="31.5" customHeight="1">
      <c r="A3" s="79">
        <v>851</v>
      </c>
      <c r="B3" s="259" t="s">
        <v>130</v>
      </c>
      <c r="C3" s="260"/>
      <c r="D3" s="261"/>
      <c r="E3" s="205">
        <f>E4</f>
        <v>0</v>
      </c>
      <c r="F3" s="86">
        <f>F4</f>
        <v>4493</v>
      </c>
    </row>
    <row r="4" spans="1:6" ht="59.25" customHeight="1">
      <c r="A4" s="78"/>
      <c r="B4" s="20" t="s">
        <v>193</v>
      </c>
      <c r="C4" s="268" t="s">
        <v>89</v>
      </c>
      <c r="D4" s="269"/>
      <c r="E4" s="206"/>
      <c r="F4" s="22">
        <f>F6</f>
        <v>4493</v>
      </c>
    </row>
    <row r="5" spans="1:6" ht="15">
      <c r="A5" s="78"/>
      <c r="B5" s="23"/>
      <c r="C5" s="24"/>
      <c r="D5" s="25"/>
      <c r="E5" s="207"/>
      <c r="F5" s="26"/>
    </row>
    <row r="6" spans="1:8" ht="21" customHeight="1">
      <c r="A6" s="78"/>
      <c r="B6" s="23"/>
      <c r="C6" s="30" t="s">
        <v>194</v>
      </c>
      <c r="D6" s="31" t="s">
        <v>91</v>
      </c>
      <c r="E6" s="208"/>
      <c r="F6" s="32">
        <v>4493</v>
      </c>
      <c r="H6" s="42"/>
    </row>
    <row r="7" spans="1:6" ht="12" customHeight="1">
      <c r="A7" s="78"/>
      <c r="B7" s="23"/>
      <c r="C7" s="30"/>
      <c r="D7" s="31"/>
      <c r="E7" s="208"/>
      <c r="F7" s="32"/>
    </row>
    <row r="8" spans="1:6" s="87" customFormat="1" ht="31.5" customHeight="1">
      <c r="A8" s="79">
        <v>852</v>
      </c>
      <c r="B8" s="259" t="s">
        <v>131</v>
      </c>
      <c r="C8" s="260"/>
      <c r="D8" s="261"/>
      <c r="E8" s="205">
        <f>E9</f>
        <v>0</v>
      </c>
      <c r="F8" s="86">
        <f>F9</f>
        <v>181939</v>
      </c>
    </row>
    <row r="9" spans="1:7" ht="15">
      <c r="A9" s="78"/>
      <c r="B9" s="20" t="s">
        <v>134</v>
      </c>
      <c r="C9" s="272" t="s">
        <v>135</v>
      </c>
      <c r="D9" s="273"/>
      <c r="E9" s="206"/>
      <c r="F9" s="22">
        <f>SUM(F11:F27)</f>
        <v>181939</v>
      </c>
      <c r="G9" s="42"/>
    </row>
    <row r="10" spans="1:6" ht="15">
      <c r="A10" s="78"/>
      <c r="B10" s="23"/>
      <c r="C10" s="24"/>
      <c r="D10" s="25"/>
      <c r="E10" s="207"/>
      <c r="F10" s="26"/>
    </row>
    <row r="11" spans="1:8" ht="18" customHeight="1">
      <c r="A11" s="78"/>
      <c r="B11" s="23"/>
      <c r="C11" s="30" t="s">
        <v>140</v>
      </c>
      <c r="D11" s="31" t="s">
        <v>142</v>
      </c>
      <c r="E11" s="208"/>
      <c r="F11" s="32">
        <v>3216</v>
      </c>
      <c r="H11" s="42"/>
    </row>
    <row r="12" spans="1:6" ht="22.5" customHeight="1">
      <c r="A12" s="78"/>
      <c r="B12" s="23"/>
      <c r="C12" s="30" t="s">
        <v>99</v>
      </c>
      <c r="D12" s="31" t="s">
        <v>23</v>
      </c>
      <c r="E12" s="208"/>
      <c r="F12" s="32">
        <v>57164</v>
      </c>
    </row>
    <row r="13" spans="1:6" ht="21.75" customHeight="1">
      <c r="A13" s="78"/>
      <c r="B13" s="23"/>
      <c r="C13" s="30" t="s">
        <v>40</v>
      </c>
      <c r="D13" s="31" t="s">
        <v>7</v>
      </c>
      <c r="E13" s="208"/>
      <c r="F13" s="32">
        <v>4553</v>
      </c>
    </row>
    <row r="14" spans="1:6" ht="22.5" customHeight="1">
      <c r="A14" s="78"/>
      <c r="B14" s="23"/>
      <c r="C14" s="30" t="s">
        <v>41</v>
      </c>
      <c r="D14" s="31" t="s">
        <v>9</v>
      </c>
      <c r="E14" s="208"/>
      <c r="F14" s="32">
        <v>11226</v>
      </c>
    </row>
    <row r="15" spans="1:6" ht="21.75" customHeight="1">
      <c r="A15" s="78"/>
      <c r="B15" s="23"/>
      <c r="C15" s="30" t="s">
        <v>42</v>
      </c>
      <c r="D15" s="31" t="s">
        <v>11</v>
      </c>
      <c r="E15" s="208"/>
      <c r="F15" s="32">
        <v>1512</v>
      </c>
    </row>
    <row r="16" spans="1:6" ht="23.25" customHeight="1">
      <c r="A16" s="78"/>
      <c r="B16" s="23"/>
      <c r="C16" s="30" t="s">
        <v>100</v>
      </c>
      <c r="D16" s="31" t="s">
        <v>13</v>
      </c>
      <c r="E16" s="208"/>
      <c r="F16" s="32">
        <v>33800</v>
      </c>
    </row>
    <row r="17" spans="1:6" ht="27" customHeight="1">
      <c r="A17" s="78"/>
      <c r="B17" s="23"/>
      <c r="C17" s="30" t="s">
        <v>178</v>
      </c>
      <c r="D17" s="31" t="s">
        <v>181</v>
      </c>
      <c r="E17" s="208"/>
      <c r="F17" s="32">
        <v>29280</v>
      </c>
    </row>
    <row r="18" spans="1:6" ht="33.75" customHeight="1">
      <c r="A18" s="78"/>
      <c r="B18" s="23"/>
      <c r="C18" s="30" t="s">
        <v>191</v>
      </c>
      <c r="D18" s="31" t="s">
        <v>188</v>
      </c>
      <c r="E18" s="208"/>
      <c r="F18" s="32">
        <v>4200</v>
      </c>
    </row>
    <row r="19" spans="1:6" ht="19.5" customHeight="1">
      <c r="A19" s="78"/>
      <c r="B19" s="23"/>
      <c r="C19" s="30" t="s">
        <v>101</v>
      </c>
      <c r="D19" s="31" t="s">
        <v>15</v>
      </c>
      <c r="E19" s="208"/>
      <c r="F19" s="32">
        <v>9000</v>
      </c>
    </row>
    <row r="20" spans="1:6" ht="17.25" customHeight="1">
      <c r="A20" s="78"/>
      <c r="B20" s="23"/>
      <c r="C20" s="30" t="s">
        <v>102</v>
      </c>
      <c r="D20" s="31" t="s">
        <v>17</v>
      </c>
      <c r="E20" s="208"/>
      <c r="F20" s="32">
        <v>500</v>
      </c>
    </row>
    <row r="21" spans="1:6" ht="24" customHeight="1">
      <c r="A21" s="78"/>
      <c r="B21" s="23"/>
      <c r="C21" s="33" t="s">
        <v>103</v>
      </c>
      <c r="D21" s="31" t="s">
        <v>3</v>
      </c>
      <c r="E21" s="208"/>
      <c r="F21" s="32">
        <v>20000</v>
      </c>
    </row>
    <row r="22" spans="1:6" ht="21.75" customHeight="1">
      <c r="A22" s="78"/>
      <c r="B22" s="23"/>
      <c r="C22" s="33" t="s">
        <v>51</v>
      </c>
      <c r="D22" s="31" t="s">
        <v>56</v>
      </c>
      <c r="E22" s="208"/>
      <c r="F22" s="32">
        <v>800</v>
      </c>
    </row>
    <row r="23" spans="1:6" ht="45">
      <c r="A23" s="78"/>
      <c r="B23" s="23"/>
      <c r="C23" s="30" t="s">
        <v>63</v>
      </c>
      <c r="D23" s="31" t="s">
        <v>396</v>
      </c>
      <c r="E23" s="208"/>
      <c r="F23" s="32">
        <v>1200</v>
      </c>
    </row>
    <row r="24" spans="1:6" ht="45">
      <c r="A24" s="78"/>
      <c r="B24" s="23"/>
      <c r="C24" s="30" t="s">
        <v>64</v>
      </c>
      <c r="D24" s="31" t="s">
        <v>393</v>
      </c>
      <c r="E24" s="208"/>
      <c r="F24" s="32">
        <v>800</v>
      </c>
    </row>
    <row r="25" spans="1:6" ht="21" customHeight="1">
      <c r="A25" s="78"/>
      <c r="B25" s="23"/>
      <c r="C25" s="30" t="s">
        <v>104</v>
      </c>
      <c r="D25" s="31" t="s">
        <v>19</v>
      </c>
      <c r="E25" s="208"/>
      <c r="F25" s="32">
        <v>500</v>
      </c>
    </row>
    <row r="26" spans="1:8" ht="24" customHeight="1">
      <c r="A26" s="78"/>
      <c r="B26" s="23"/>
      <c r="C26" s="30" t="s">
        <v>105</v>
      </c>
      <c r="D26" s="31" t="s">
        <v>21</v>
      </c>
      <c r="E26" s="208"/>
      <c r="F26" s="32">
        <v>2000</v>
      </c>
      <c r="H26" s="42"/>
    </row>
    <row r="27" spans="1:6" ht="32.25" customHeight="1">
      <c r="A27" s="78"/>
      <c r="B27" s="23"/>
      <c r="C27" s="30" t="s">
        <v>43</v>
      </c>
      <c r="D27" s="31" t="s">
        <v>44</v>
      </c>
      <c r="E27" s="208"/>
      <c r="F27" s="32">
        <v>2188</v>
      </c>
    </row>
    <row r="28" spans="1:6" ht="12.75" customHeight="1">
      <c r="A28" s="78"/>
      <c r="B28" s="69"/>
      <c r="C28" s="45"/>
      <c r="D28" s="43"/>
      <c r="E28" s="209"/>
      <c r="F28" s="44"/>
    </row>
    <row r="29" spans="1:6" ht="12.75">
      <c r="A29" s="246"/>
      <c r="B29" s="251" t="s">
        <v>383</v>
      </c>
      <c r="C29" s="251"/>
      <c r="D29" s="252"/>
      <c r="E29" s="276">
        <f>E3+E8</f>
        <v>0</v>
      </c>
      <c r="F29" s="270">
        <f>F3+F8</f>
        <v>186432</v>
      </c>
    </row>
    <row r="30" spans="1:6" ht="12.75">
      <c r="A30" s="247"/>
      <c r="B30" s="253"/>
      <c r="C30" s="253"/>
      <c r="D30" s="254"/>
      <c r="E30" s="277"/>
      <c r="F30" s="288"/>
    </row>
  </sheetData>
  <sheetProtection/>
  <mergeCells count="9">
    <mergeCell ref="A29:A30"/>
    <mergeCell ref="C9:D9"/>
    <mergeCell ref="B1:F1"/>
    <mergeCell ref="B29:D30"/>
    <mergeCell ref="E29:E30"/>
    <mergeCell ref="F29:F30"/>
    <mergeCell ref="B8:D8"/>
    <mergeCell ref="B3:D3"/>
    <mergeCell ref="C4:D4"/>
  </mergeCells>
  <printOptions/>
  <pageMargins left="0.75" right="0.75" top="0.42" bottom="0.45" header="0.42" footer="0.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734"/>
  <sheetViews>
    <sheetView view="pageBreakPreview" zoomScale="120" zoomScaleSheetLayoutView="120" zoomScalePageLayoutView="0" workbookViewId="0" topLeftCell="A722">
      <selection activeCell="M726" sqref="M726"/>
    </sheetView>
  </sheetViews>
  <sheetFormatPr defaultColWidth="9.140625" defaultRowHeight="12.75"/>
  <cols>
    <col min="2" max="2" width="11.00390625" style="0" customWidth="1"/>
    <col min="3" max="3" width="10.140625" style="0" customWidth="1"/>
    <col min="4" max="4" width="7.421875" style="132" customWidth="1"/>
    <col min="5" max="5" width="37.8515625" style="0" customWidth="1"/>
    <col min="6" max="6" width="15.57421875" style="0" customWidth="1"/>
    <col min="7" max="7" width="14.7109375" style="0" customWidth="1"/>
    <col min="9" max="9" width="9.57421875" style="0" bestFit="1" customWidth="1"/>
    <col min="11" max="11" width="10.57421875" style="0" bestFit="1" customWidth="1"/>
  </cols>
  <sheetData>
    <row r="1" spans="2:11" ht="39.75" customHeight="1">
      <c r="B1" s="319" t="s">
        <v>516</v>
      </c>
      <c r="C1" s="319"/>
      <c r="D1" s="319"/>
      <c r="E1" s="319"/>
      <c r="F1" s="319"/>
      <c r="G1" s="319"/>
      <c r="H1" s="297"/>
      <c r="I1" s="297"/>
      <c r="J1" s="297"/>
      <c r="K1" s="297"/>
    </row>
    <row r="2" spans="2:7" ht="31.5" customHeight="1">
      <c r="B2" s="18" t="s">
        <v>128</v>
      </c>
      <c r="C2" s="82" t="s">
        <v>71</v>
      </c>
      <c r="D2" s="82" t="s">
        <v>0</v>
      </c>
      <c r="E2" s="82" t="s">
        <v>1</v>
      </c>
      <c r="F2" s="83" t="s">
        <v>72</v>
      </c>
      <c r="G2" s="83" t="s">
        <v>73</v>
      </c>
    </row>
    <row r="3" spans="2:7" s="87" customFormat="1" ht="31.5" customHeight="1" hidden="1">
      <c r="B3" s="88" t="s">
        <v>479</v>
      </c>
      <c r="C3" s="259" t="s">
        <v>482</v>
      </c>
      <c r="D3" s="260"/>
      <c r="E3" s="261"/>
      <c r="F3" s="86">
        <f>F4</f>
        <v>0</v>
      </c>
      <c r="G3" s="86">
        <f>G4</f>
        <v>0</v>
      </c>
    </row>
    <row r="4" spans="2:7" s="105" customFormat="1" ht="31.5" customHeight="1" hidden="1">
      <c r="B4" s="114"/>
      <c r="C4" s="115" t="s">
        <v>480</v>
      </c>
      <c r="D4" s="307" t="s">
        <v>481</v>
      </c>
      <c r="E4" s="308"/>
      <c r="F4" s="116">
        <f>F6</f>
        <v>0</v>
      </c>
      <c r="G4" s="116">
        <f>G7</f>
        <v>0</v>
      </c>
    </row>
    <row r="5" spans="2:7" s="105" customFormat="1" ht="15" hidden="1">
      <c r="B5" s="114"/>
      <c r="C5" s="117"/>
      <c r="D5" s="128"/>
      <c r="E5" s="113"/>
      <c r="F5" s="118"/>
      <c r="G5" s="118"/>
    </row>
    <row r="6" spans="2:7" ht="75" hidden="1">
      <c r="B6" s="78"/>
      <c r="C6" s="23"/>
      <c r="D6" s="125" t="s">
        <v>95</v>
      </c>
      <c r="E6" s="119" t="s">
        <v>60</v>
      </c>
      <c r="F6" s="120"/>
      <c r="G6" s="32"/>
    </row>
    <row r="7" spans="2:9" s="105" customFormat="1" ht="15.75" customHeight="1" hidden="1">
      <c r="B7" s="114"/>
      <c r="C7" s="117"/>
      <c r="D7" s="127" t="s">
        <v>2</v>
      </c>
      <c r="E7" s="119" t="s">
        <v>3</v>
      </c>
      <c r="F7" s="120"/>
      <c r="G7" s="120"/>
      <c r="I7" s="106"/>
    </row>
    <row r="8" spans="2:9" s="105" customFormat="1" ht="14.25" customHeight="1" hidden="1">
      <c r="B8" s="114"/>
      <c r="C8" s="117"/>
      <c r="D8" s="127"/>
      <c r="E8" s="119"/>
      <c r="F8" s="120"/>
      <c r="G8" s="120"/>
      <c r="I8" s="106"/>
    </row>
    <row r="9" spans="2:9" s="105" customFormat="1" ht="24" customHeight="1" hidden="1">
      <c r="B9" s="114"/>
      <c r="C9" s="117"/>
      <c r="D9" s="305" t="s">
        <v>292</v>
      </c>
      <c r="E9" s="306"/>
      <c r="F9" s="120"/>
      <c r="G9" s="120"/>
      <c r="I9" s="106"/>
    </row>
    <row r="10" spans="2:9" s="105" customFormat="1" ht="21" customHeight="1" hidden="1">
      <c r="B10" s="114"/>
      <c r="C10" s="117"/>
      <c r="D10" s="303" t="s">
        <v>326</v>
      </c>
      <c r="E10" s="304"/>
      <c r="F10" s="120"/>
      <c r="G10" s="120"/>
      <c r="I10" s="106"/>
    </row>
    <row r="11" spans="2:7" s="105" customFormat="1" ht="12" customHeight="1" hidden="1">
      <c r="B11" s="114"/>
      <c r="C11" s="117"/>
      <c r="D11" s="152"/>
      <c r="E11" s="153"/>
      <c r="F11" s="154"/>
      <c r="G11" s="154"/>
    </row>
    <row r="12" spans="2:7" s="87" customFormat="1" ht="31.5" customHeight="1">
      <c r="B12" s="88" t="s">
        <v>198</v>
      </c>
      <c r="C12" s="259" t="s">
        <v>197</v>
      </c>
      <c r="D12" s="260"/>
      <c r="E12" s="261"/>
      <c r="F12" s="86">
        <f>F13+F21</f>
        <v>113383</v>
      </c>
      <c r="G12" s="86">
        <f>G13+G21</f>
        <v>272250</v>
      </c>
    </row>
    <row r="13" spans="2:7" s="105" customFormat="1" ht="25.5" customHeight="1">
      <c r="B13" s="114"/>
      <c r="C13" s="115" t="s">
        <v>199</v>
      </c>
      <c r="D13" s="307" t="s">
        <v>200</v>
      </c>
      <c r="E13" s="308"/>
      <c r="F13" s="116">
        <f>F15</f>
        <v>113383</v>
      </c>
      <c r="G13" s="116">
        <f>G16</f>
        <v>113383</v>
      </c>
    </row>
    <row r="14" spans="2:7" s="105" customFormat="1" ht="15">
      <c r="B14" s="114"/>
      <c r="C14" s="117"/>
      <c r="D14" s="128"/>
      <c r="E14" s="113"/>
      <c r="F14" s="118"/>
      <c r="G14" s="118"/>
    </row>
    <row r="15" spans="2:7" s="105" customFormat="1" ht="75">
      <c r="B15" s="114"/>
      <c r="C15" s="117"/>
      <c r="D15" s="125" t="s">
        <v>294</v>
      </c>
      <c r="E15" s="122" t="s">
        <v>387</v>
      </c>
      <c r="F15" s="120">
        <v>113383</v>
      </c>
      <c r="G15" s="120"/>
    </row>
    <row r="16" spans="2:9" s="105" customFormat="1" ht="15.75" customHeight="1">
      <c r="B16" s="114"/>
      <c r="C16" s="117"/>
      <c r="D16" s="127" t="s">
        <v>295</v>
      </c>
      <c r="E16" s="119" t="s">
        <v>296</v>
      </c>
      <c r="F16" s="120"/>
      <c r="G16" s="120">
        <v>113383</v>
      </c>
      <c r="I16" s="106"/>
    </row>
    <row r="17" spans="2:9" s="105" customFormat="1" ht="9" customHeight="1">
      <c r="B17" s="114"/>
      <c r="C17" s="117"/>
      <c r="D17" s="127"/>
      <c r="E17" s="119"/>
      <c r="F17" s="120"/>
      <c r="G17" s="120"/>
      <c r="I17" s="106"/>
    </row>
    <row r="18" spans="2:9" s="105" customFormat="1" ht="24" customHeight="1">
      <c r="B18" s="114"/>
      <c r="C18" s="117"/>
      <c r="D18" s="305" t="s">
        <v>292</v>
      </c>
      <c r="E18" s="306"/>
      <c r="F18" s="120"/>
      <c r="G18" s="120"/>
      <c r="I18" s="106"/>
    </row>
    <row r="19" spans="2:9" s="105" customFormat="1" ht="21" customHeight="1">
      <c r="B19" s="114"/>
      <c r="C19" s="117"/>
      <c r="D19" s="303" t="s">
        <v>293</v>
      </c>
      <c r="E19" s="304"/>
      <c r="F19" s="120"/>
      <c r="G19" s="120"/>
      <c r="I19" s="106"/>
    </row>
    <row r="20" spans="2:7" s="105" customFormat="1" ht="9" customHeight="1">
      <c r="B20" s="114"/>
      <c r="C20" s="117"/>
      <c r="D20" s="152"/>
      <c r="E20" s="153"/>
      <c r="F20" s="154"/>
      <c r="G20" s="154"/>
    </row>
    <row r="21" spans="2:9" ht="31.5" customHeight="1">
      <c r="B21" s="114"/>
      <c r="C21" s="115" t="s">
        <v>201</v>
      </c>
      <c r="D21" s="307" t="s">
        <v>202</v>
      </c>
      <c r="E21" s="308"/>
      <c r="F21" s="116"/>
      <c r="G21" s="116">
        <f>G23</f>
        <v>158867</v>
      </c>
      <c r="H21" s="105"/>
      <c r="I21" s="105"/>
    </row>
    <row r="22" spans="2:9" ht="15">
      <c r="B22" s="114"/>
      <c r="C22" s="117"/>
      <c r="D22" s="140"/>
      <c r="E22" s="151"/>
      <c r="F22" s="141"/>
      <c r="G22" s="141"/>
      <c r="H22" s="105"/>
      <c r="I22" s="105"/>
    </row>
    <row r="23" spans="2:9" ht="75">
      <c r="B23" s="114"/>
      <c r="C23" s="117"/>
      <c r="D23" s="125" t="s">
        <v>139</v>
      </c>
      <c r="E23" s="122" t="s">
        <v>388</v>
      </c>
      <c r="F23" s="120"/>
      <c r="G23" s="120">
        <f>G24+G25</f>
        <v>158867</v>
      </c>
      <c r="H23" s="105"/>
      <c r="I23" s="105"/>
    </row>
    <row r="24" spans="2:9" ht="15">
      <c r="B24" s="114"/>
      <c r="C24" s="117"/>
      <c r="D24" s="125"/>
      <c r="E24" s="122" t="s">
        <v>297</v>
      </c>
      <c r="F24" s="120"/>
      <c r="G24" s="120">
        <v>83939</v>
      </c>
      <c r="H24" s="105"/>
      <c r="I24" s="105"/>
    </row>
    <row r="25" spans="2:9" ht="15">
      <c r="B25" s="114"/>
      <c r="C25" s="117"/>
      <c r="D25" s="125"/>
      <c r="E25" s="122" t="s">
        <v>298</v>
      </c>
      <c r="F25" s="120"/>
      <c r="G25" s="120">
        <v>74928</v>
      </c>
      <c r="H25" s="105"/>
      <c r="I25" s="105"/>
    </row>
    <row r="26" spans="2:9" ht="12" customHeight="1">
      <c r="B26" s="114"/>
      <c r="C26" s="117"/>
      <c r="D26" s="127"/>
      <c r="E26" s="119"/>
      <c r="F26" s="120"/>
      <c r="G26" s="120"/>
      <c r="H26" s="105"/>
      <c r="I26" s="106"/>
    </row>
    <row r="27" spans="2:9" ht="24" customHeight="1">
      <c r="B27" s="114"/>
      <c r="C27" s="117"/>
      <c r="D27" s="305" t="s">
        <v>292</v>
      </c>
      <c r="E27" s="306"/>
      <c r="F27" s="120"/>
      <c r="G27" s="120"/>
      <c r="H27" s="105"/>
      <c r="I27" s="106"/>
    </row>
    <row r="28" spans="2:9" ht="21" customHeight="1">
      <c r="B28" s="114"/>
      <c r="C28" s="117"/>
      <c r="D28" s="303" t="s">
        <v>293</v>
      </c>
      <c r="E28" s="304"/>
      <c r="F28" s="120"/>
      <c r="G28" s="120"/>
      <c r="H28" s="105"/>
      <c r="I28" s="106"/>
    </row>
    <row r="29" spans="2:9" ht="9" customHeight="1">
      <c r="B29" s="114"/>
      <c r="C29" s="117"/>
      <c r="D29" s="152"/>
      <c r="E29" s="153"/>
      <c r="F29" s="154"/>
      <c r="G29" s="154"/>
      <c r="H29" s="105"/>
      <c r="I29" s="105"/>
    </row>
    <row r="30" spans="2:7" s="87" customFormat="1" ht="26.25" customHeight="1">
      <c r="B30" s="79">
        <v>600</v>
      </c>
      <c r="C30" s="259" t="s">
        <v>133</v>
      </c>
      <c r="D30" s="260"/>
      <c r="E30" s="261"/>
      <c r="F30" s="86">
        <f>F37+F31</f>
        <v>2744000</v>
      </c>
      <c r="G30" s="86">
        <f>G37+G31</f>
        <v>5506801</v>
      </c>
    </row>
    <row r="31" spans="2:7" ht="15" hidden="1">
      <c r="B31" s="78"/>
      <c r="C31" s="20" t="s">
        <v>114</v>
      </c>
      <c r="D31" s="272" t="s">
        <v>115</v>
      </c>
      <c r="E31" s="273"/>
      <c r="F31" s="22"/>
      <c r="G31" s="22">
        <f>G33</f>
        <v>0</v>
      </c>
    </row>
    <row r="32" spans="2:7" ht="15" hidden="1">
      <c r="B32" s="78"/>
      <c r="C32" s="23"/>
      <c r="D32" s="155"/>
      <c r="E32" s="101"/>
      <c r="F32" s="102"/>
      <c r="G32" s="102"/>
    </row>
    <row r="33" spans="2:7" ht="75" hidden="1">
      <c r="B33" s="78"/>
      <c r="C33" s="23"/>
      <c r="D33" s="125" t="s">
        <v>450</v>
      </c>
      <c r="E33" s="122" t="s">
        <v>453</v>
      </c>
      <c r="F33" s="120"/>
      <c r="G33" s="120"/>
    </row>
    <row r="34" spans="2:7" ht="10.5" customHeight="1" hidden="1">
      <c r="B34" s="78"/>
      <c r="C34" s="23"/>
      <c r="D34" s="125"/>
      <c r="E34" s="122"/>
      <c r="F34" s="120"/>
      <c r="G34" s="120"/>
    </row>
    <row r="35" spans="2:7" ht="15" hidden="1">
      <c r="B35" s="78"/>
      <c r="C35" s="23"/>
      <c r="D35" s="305" t="s">
        <v>292</v>
      </c>
      <c r="E35" s="306"/>
      <c r="F35" s="120"/>
      <c r="G35" s="120"/>
    </row>
    <row r="36" spans="2:7" ht="15" hidden="1">
      <c r="B36" s="94"/>
      <c r="C36" s="69"/>
      <c r="D36" s="317" t="s">
        <v>319</v>
      </c>
      <c r="E36" s="318"/>
      <c r="F36" s="154"/>
      <c r="G36" s="154"/>
    </row>
    <row r="37" spans="2:7" ht="15">
      <c r="B37" s="78"/>
      <c r="C37" s="212" t="s">
        <v>117</v>
      </c>
      <c r="D37" s="286" t="s">
        <v>238</v>
      </c>
      <c r="E37" s="287"/>
      <c r="F37" s="213">
        <f>F39+F40+F58+F59+F62+F41</f>
        <v>2744000</v>
      </c>
      <c r="G37" s="213">
        <f>G47+G63+G64+G65+G66</f>
        <v>5506801</v>
      </c>
    </row>
    <row r="38" spans="2:7" ht="9.75" customHeight="1">
      <c r="B38" s="78"/>
      <c r="C38" s="23"/>
      <c r="D38" s="155"/>
      <c r="E38" s="101"/>
      <c r="F38" s="102"/>
      <c r="G38" s="102"/>
    </row>
    <row r="39" spans="2:7" ht="30">
      <c r="B39" s="78"/>
      <c r="C39" s="23"/>
      <c r="D39" s="125" t="s">
        <v>301</v>
      </c>
      <c r="E39" s="122" t="s">
        <v>303</v>
      </c>
      <c r="F39" s="120">
        <v>5000</v>
      </c>
      <c r="G39" s="120"/>
    </row>
    <row r="40" spans="2:7" ht="45">
      <c r="B40" s="78"/>
      <c r="C40" s="23"/>
      <c r="D40" s="125" t="s">
        <v>302</v>
      </c>
      <c r="E40" s="122" t="s">
        <v>304</v>
      </c>
      <c r="F40" s="120">
        <v>25000</v>
      </c>
      <c r="G40" s="120"/>
    </row>
    <row r="41" spans="2:7" ht="15">
      <c r="B41" s="78"/>
      <c r="C41" s="23"/>
      <c r="D41" s="125" t="s">
        <v>343</v>
      </c>
      <c r="E41" s="122" t="s">
        <v>397</v>
      </c>
      <c r="F41" s="120">
        <f>F43+F44+F45+F46</f>
        <v>714000</v>
      </c>
      <c r="G41" s="120"/>
    </row>
    <row r="42" spans="2:7" ht="15">
      <c r="B42" s="78"/>
      <c r="C42" s="23"/>
      <c r="D42" s="125"/>
      <c r="E42" s="122" t="s">
        <v>124</v>
      </c>
      <c r="F42" s="120"/>
      <c r="G42" s="120"/>
    </row>
    <row r="43" spans="2:7" ht="15">
      <c r="B43" s="78"/>
      <c r="C43" s="23"/>
      <c r="D43" s="125"/>
      <c r="E43" s="122" t="s">
        <v>333</v>
      </c>
      <c r="F43" s="120">
        <v>550000</v>
      </c>
      <c r="G43" s="120"/>
    </row>
    <row r="44" spans="2:7" ht="15">
      <c r="B44" s="78"/>
      <c r="C44" s="23"/>
      <c r="D44" s="125"/>
      <c r="E44" s="122" t="s">
        <v>336</v>
      </c>
      <c r="F44" s="120">
        <v>140500</v>
      </c>
      <c r="G44" s="120"/>
    </row>
    <row r="45" spans="2:7" ht="15">
      <c r="B45" s="78"/>
      <c r="C45" s="23"/>
      <c r="D45" s="125"/>
      <c r="E45" s="122" t="s">
        <v>337</v>
      </c>
      <c r="F45" s="120">
        <v>20000</v>
      </c>
      <c r="G45" s="120"/>
    </row>
    <row r="46" spans="2:7" ht="15">
      <c r="B46" s="78"/>
      <c r="C46" s="23"/>
      <c r="D46" s="125"/>
      <c r="E46" s="122" t="s">
        <v>334</v>
      </c>
      <c r="F46" s="120">
        <v>3500</v>
      </c>
      <c r="G46" s="120"/>
    </row>
    <row r="47" spans="2:7" ht="60">
      <c r="B47" s="78"/>
      <c r="C47" s="23"/>
      <c r="D47" s="110" t="s">
        <v>146</v>
      </c>
      <c r="E47" s="31" t="s">
        <v>307</v>
      </c>
      <c r="F47" s="32"/>
      <c r="G47" s="32">
        <f>SUM(G49:G57)</f>
        <v>2806801</v>
      </c>
    </row>
    <row r="48" spans="2:7" ht="11.25" customHeight="1">
      <c r="B48" s="78"/>
      <c r="C48" s="23"/>
      <c r="D48" s="110"/>
      <c r="E48" s="31" t="s">
        <v>124</v>
      </c>
      <c r="F48" s="32"/>
      <c r="G48" s="32"/>
    </row>
    <row r="49" spans="2:7" ht="14.25" customHeight="1">
      <c r="B49" s="78"/>
      <c r="C49" s="23"/>
      <c r="D49" s="110"/>
      <c r="E49" s="89" t="s">
        <v>308</v>
      </c>
      <c r="F49" s="32"/>
      <c r="G49" s="90">
        <f>744088+550000</f>
        <v>1294088</v>
      </c>
    </row>
    <row r="50" spans="2:7" ht="15.75" customHeight="1">
      <c r="B50" s="78"/>
      <c r="C50" s="23"/>
      <c r="D50" s="110"/>
      <c r="E50" s="89" t="s">
        <v>309</v>
      </c>
      <c r="F50" s="32"/>
      <c r="G50" s="90">
        <f>145224+3500</f>
        <v>148724</v>
      </c>
    </row>
    <row r="51" spans="2:7" ht="15">
      <c r="B51" s="78"/>
      <c r="C51" s="23"/>
      <c r="D51" s="110"/>
      <c r="E51" s="89" t="s">
        <v>311</v>
      </c>
      <c r="F51" s="32"/>
      <c r="G51" s="90">
        <f>673931+140500</f>
        <v>814431</v>
      </c>
    </row>
    <row r="52" spans="2:7" ht="15">
      <c r="B52" s="78"/>
      <c r="C52" s="23"/>
      <c r="D52" s="110"/>
      <c r="E52" s="89" t="s">
        <v>312</v>
      </c>
      <c r="F52" s="32"/>
      <c r="G52" s="90">
        <f>368800+20000</f>
        <v>388800</v>
      </c>
    </row>
    <row r="53" spans="2:7" ht="15">
      <c r="B53" s="78"/>
      <c r="C53" s="23"/>
      <c r="D53" s="110"/>
      <c r="E53" s="89" t="s">
        <v>317</v>
      </c>
      <c r="F53" s="32"/>
      <c r="G53" s="90">
        <v>111456</v>
      </c>
    </row>
    <row r="54" spans="2:7" ht="15.75" customHeight="1">
      <c r="B54" s="78"/>
      <c r="C54" s="23"/>
      <c r="D54" s="110"/>
      <c r="E54" s="89" t="s">
        <v>318</v>
      </c>
      <c r="F54" s="32"/>
      <c r="G54" s="90">
        <v>12420</v>
      </c>
    </row>
    <row r="55" spans="2:7" ht="15">
      <c r="B55" s="78"/>
      <c r="C55" s="23"/>
      <c r="D55" s="110"/>
      <c r="E55" s="89" t="s">
        <v>315</v>
      </c>
      <c r="F55" s="32"/>
      <c r="G55" s="90">
        <v>15960</v>
      </c>
    </row>
    <row r="56" spans="2:7" ht="15">
      <c r="B56" s="78"/>
      <c r="C56" s="23"/>
      <c r="D56" s="110"/>
      <c r="E56" s="89" t="s">
        <v>316</v>
      </c>
      <c r="F56" s="32"/>
      <c r="G56" s="90">
        <v>15030</v>
      </c>
    </row>
    <row r="57" spans="2:7" ht="15">
      <c r="B57" s="78"/>
      <c r="C57" s="23"/>
      <c r="D57" s="110"/>
      <c r="E57" s="190" t="s">
        <v>457</v>
      </c>
      <c r="F57" s="32"/>
      <c r="G57" s="90">
        <v>5892</v>
      </c>
    </row>
    <row r="58" spans="2:7" ht="94.5" customHeight="1" hidden="1">
      <c r="B58" s="78"/>
      <c r="C58" s="23"/>
      <c r="D58" s="125" t="s">
        <v>394</v>
      </c>
      <c r="E58" s="122" t="s">
        <v>395</v>
      </c>
      <c r="F58" s="120"/>
      <c r="G58" s="120"/>
    </row>
    <row r="59" spans="2:7" ht="80.25" customHeight="1">
      <c r="B59" s="78"/>
      <c r="C59" s="23"/>
      <c r="D59" s="125" t="s">
        <v>305</v>
      </c>
      <c r="E59" s="122" t="s">
        <v>449</v>
      </c>
      <c r="F59" s="120">
        <f>F61</f>
        <v>2000000</v>
      </c>
      <c r="G59" s="120"/>
    </row>
    <row r="60" spans="2:7" ht="13.5" customHeight="1">
      <c r="B60" s="78"/>
      <c r="C60" s="23"/>
      <c r="D60" s="125"/>
      <c r="E60" s="122" t="s">
        <v>124</v>
      </c>
      <c r="F60" s="120"/>
      <c r="G60" s="120"/>
    </row>
    <row r="61" spans="2:11" ht="14.25" customHeight="1">
      <c r="B61" s="78"/>
      <c r="C61" s="23"/>
      <c r="D61" s="125"/>
      <c r="E61" s="122" t="s">
        <v>517</v>
      </c>
      <c r="F61" s="120">
        <f>1300000+700000</f>
        <v>2000000</v>
      </c>
      <c r="G61" s="120"/>
      <c r="K61" s="42">
        <f>F58+F59+F62</f>
        <v>2000000</v>
      </c>
    </row>
    <row r="62" spans="2:7" ht="48.75" customHeight="1" hidden="1">
      <c r="B62" s="78"/>
      <c r="C62" s="23"/>
      <c r="D62" s="125" t="s">
        <v>299</v>
      </c>
      <c r="E62" s="122" t="s">
        <v>300</v>
      </c>
      <c r="F62" s="120"/>
      <c r="G62" s="120"/>
    </row>
    <row r="63" spans="2:9" ht="28.5" customHeight="1" hidden="1">
      <c r="B63" s="78"/>
      <c r="C63" s="23"/>
      <c r="D63" s="110" t="s">
        <v>74</v>
      </c>
      <c r="E63" s="31" t="s">
        <v>75</v>
      </c>
      <c r="F63" s="32"/>
      <c r="G63" s="32"/>
      <c r="I63" s="42"/>
    </row>
    <row r="64" spans="2:9" ht="26.25" customHeight="1" hidden="1">
      <c r="B64" s="78"/>
      <c r="C64" s="23"/>
      <c r="D64" s="110" t="s">
        <v>390</v>
      </c>
      <c r="E64" s="31" t="s">
        <v>75</v>
      </c>
      <c r="F64" s="32"/>
      <c r="G64" s="32"/>
      <c r="I64" s="42"/>
    </row>
    <row r="65" spans="2:9" ht="30" customHeight="1" hidden="1">
      <c r="B65" s="78"/>
      <c r="C65" s="23"/>
      <c r="D65" s="110" t="s">
        <v>122</v>
      </c>
      <c r="E65" s="31" t="s">
        <v>75</v>
      </c>
      <c r="F65" s="32"/>
      <c r="G65" s="32"/>
      <c r="I65" s="42"/>
    </row>
    <row r="66" spans="2:7" ht="82.5" customHeight="1">
      <c r="B66" s="78"/>
      <c r="C66" s="23"/>
      <c r="D66" s="125" t="s">
        <v>539</v>
      </c>
      <c r="E66" s="122" t="s">
        <v>540</v>
      </c>
      <c r="F66" s="32"/>
      <c r="G66" s="32">
        <f>1400000+1300000</f>
        <v>2700000</v>
      </c>
    </row>
    <row r="67" spans="2:7" ht="9" customHeight="1">
      <c r="B67" s="78"/>
      <c r="C67" s="23"/>
      <c r="D67" s="125"/>
      <c r="E67" s="122"/>
      <c r="F67" s="32"/>
      <c r="G67" s="32"/>
    </row>
    <row r="68" spans="2:9" ht="18" customHeight="1">
      <c r="B68" s="78"/>
      <c r="C68" s="23"/>
      <c r="D68" s="289" t="s">
        <v>292</v>
      </c>
      <c r="E68" s="290"/>
      <c r="F68" s="32"/>
      <c r="G68" s="32"/>
      <c r="I68" s="42"/>
    </row>
    <row r="69" spans="2:9" ht="21" customHeight="1">
      <c r="B69" s="95"/>
      <c r="C69" s="96"/>
      <c r="D69" s="298" t="s">
        <v>319</v>
      </c>
      <c r="E69" s="299"/>
      <c r="F69" s="97"/>
      <c r="G69" s="97"/>
      <c r="I69" s="42"/>
    </row>
    <row r="70" spans="2:7" ht="6.75" customHeight="1">
      <c r="B70" s="78"/>
      <c r="C70" s="23"/>
      <c r="D70" s="130"/>
      <c r="E70" s="159"/>
      <c r="F70" s="44"/>
      <c r="G70" s="44"/>
    </row>
    <row r="71" spans="2:7" s="87" customFormat="1" ht="31.5" customHeight="1">
      <c r="B71" s="79">
        <v>630</v>
      </c>
      <c r="C71" s="259" t="s">
        <v>239</v>
      </c>
      <c r="D71" s="260"/>
      <c r="E71" s="261"/>
      <c r="F71" s="205">
        <f>F72+F82</f>
        <v>0</v>
      </c>
      <c r="G71" s="86">
        <f>G72+G82</f>
        <v>66800</v>
      </c>
    </row>
    <row r="72" spans="2:7" ht="15">
      <c r="B72" s="78"/>
      <c r="C72" s="20" t="s">
        <v>204</v>
      </c>
      <c r="D72" s="272" t="s">
        <v>389</v>
      </c>
      <c r="E72" s="273"/>
      <c r="F72" s="22"/>
      <c r="G72" s="22">
        <f>G74+G76+G77+G75</f>
        <v>49000</v>
      </c>
    </row>
    <row r="73" spans="2:7" ht="15">
      <c r="B73" s="78"/>
      <c r="C73" s="23"/>
      <c r="D73" s="129"/>
      <c r="E73" s="25"/>
      <c r="F73" s="26"/>
      <c r="G73" s="26"/>
    </row>
    <row r="74" spans="2:7" ht="45">
      <c r="B74" s="78"/>
      <c r="C74" s="23"/>
      <c r="D74" s="110" t="s">
        <v>92</v>
      </c>
      <c r="E74" s="31" t="s">
        <v>112</v>
      </c>
      <c r="F74" s="32"/>
      <c r="G74" s="32">
        <v>26000</v>
      </c>
    </row>
    <row r="75" spans="2:7" ht="15">
      <c r="B75" s="78"/>
      <c r="C75" s="23"/>
      <c r="D75" s="110" t="s">
        <v>52</v>
      </c>
      <c r="E75" s="31" t="s">
        <v>53</v>
      </c>
      <c r="F75" s="32"/>
      <c r="G75" s="32">
        <v>6000</v>
      </c>
    </row>
    <row r="76" spans="2:7" ht="15">
      <c r="B76" s="78"/>
      <c r="C76" s="23"/>
      <c r="D76" s="110" t="s">
        <v>100</v>
      </c>
      <c r="E76" s="31" t="s">
        <v>13</v>
      </c>
      <c r="F76" s="32"/>
      <c r="G76" s="32">
        <v>2000</v>
      </c>
    </row>
    <row r="77" spans="2:7" ht="15">
      <c r="B77" s="78"/>
      <c r="C77" s="23"/>
      <c r="D77" s="110" t="s">
        <v>103</v>
      </c>
      <c r="E77" s="31" t="s">
        <v>3</v>
      </c>
      <c r="F77" s="32"/>
      <c r="G77" s="32">
        <v>15000</v>
      </c>
    </row>
    <row r="78" spans="2:7" ht="12.75">
      <c r="B78" s="78"/>
      <c r="C78" s="78"/>
      <c r="D78" s="156"/>
      <c r="E78" s="157"/>
      <c r="F78" s="158"/>
      <c r="G78" s="158"/>
    </row>
    <row r="79" spans="2:9" ht="24" customHeight="1">
      <c r="B79" s="78"/>
      <c r="C79" s="23"/>
      <c r="D79" s="289" t="s">
        <v>292</v>
      </c>
      <c r="E79" s="309"/>
      <c r="F79" s="32"/>
      <c r="G79" s="32"/>
      <c r="I79" s="42"/>
    </row>
    <row r="80" spans="2:9" ht="31.5" customHeight="1">
      <c r="B80" s="78"/>
      <c r="C80" s="23"/>
      <c r="D80" s="291" t="s">
        <v>320</v>
      </c>
      <c r="E80" s="292"/>
      <c r="F80" s="32"/>
      <c r="G80" s="32"/>
      <c r="I80" s="42"/>
    </row>
    <row r="81" spans="2:7" ht="19.5" customHeight="1">
      <c r="B81" s="78"/>
      <c r="C81" s="23"/>
      <c r="D81" s="130"/>
      <c r="E81" s="159"/>
      <c r="F81" s="44"/>
      <c r="G81" s="44"/>
    </row>
    <row r="82" spans="2:7" ht="15">
      <c r="B82" s="78"/>
      <c r="C82" s="20" t="s">
        <v>205</v>
      </c>
      <c r="D82" s="272" t="s">
        <v>88</v>
      </c>
      <c r="E82" s="273"/>
      <c r="F82" s="22"/>
      <c r="G82" s="22">
        <f>G84</f>
        <v>17800</v>
      </c>
    </row>
    <row r="83" spans="2:7" ht="15">
      <c r="B83" s="78"/>
      <c r="C83" s="23"/>
      <c r="D83" s="129"/>
      <c r="E83" s="25"/>
      <c r="F83" s="26"/>
      <c r="G83" s="26"/>
    </row>
    <row r="84" spans="2:7" ht="15">
      <c r="B84" s="78"/>
      <c r="C84" s="23"/>
      <c r="D84" s="110" t="s">
        <v>105</v>
      </c>
      <c r="E84" s="31" t="s">
        <v>21</v>
      </c>
      <c r="F84" s="32"/>
      <c r="G84" s="32">
        <v>17800</v>
      </c>
    </row>
    <row r="85" spans="2:7" ht="15">
      <c r="B85" s="78"/>
      <c r="C85" s="23"/>
      <c r="D85" s="110"/>
      <c r="E85" s="31"/>
      <c r="F85" s="32"/>
      <c r="G85" s="32"/>
    </row>
    <row r="86" spans="2:9" ht="24" customHeight="1">
      <c r="B86" s="78"/>
      <c r="C86" s="23"/>
      <c r="D86" s="289" t="s">
        <v>292</v>
      </c>
      <c r="E86" s="290"/>
      <c r="F86" s="32"/>
      <c r="G86" s="32"/>
      <c r="I86" s="42"/>
    </row>
    <row r="87" spans="2:9" ht="33" customHeight="1">
      <c r="B87" s="78"/>
      <c r="C87" s="23"/>
      <c r="D87" s="291" t="s">
        <v>320</v>
      </c>
      <c r="E87" s="292"/>
      <c r="F87" s="32"/>
      <c r="G87" s="32"/>
      <c r="I87" s="42"/>
    </row>
    <row r="88" spans="2:7" ht="15.75" customHeight="1">
      <c r="B88" s="78"/>
      <c r="C88" s="23"/>
      <c r="D88" s="130"/>
      <c r="E88" s="159"/>
      <c r="F88" s="44"/>
      <c r="G88" s="44"/>
    </row>
    <row r="89" spans="2:7" s="87" customFormat="1" ht="31.5" customHeight="1">
      <c r="B89" s="79">
        <v>700</v>
      </c>
      <c r="C89" s="259" t="s">
        <v>240</v>
      </c>
      <c r="D89" s="260"/>
      <c r="E89" s="261"/>
      <c r="F89" s="86">
        <f>F90</f>
        <v>8486862</v>
      </c>
      <c r="G89" s="86">
        <f>G90</f>
        <v>785864</v>
      </c>
    </row>
    <row r="90" spans="2:7" ht="15">
      <c r="B90" s="78"/>
      <c r="C90" s="20" t="s">
        <v>206</v>
      </c>
      <c r="D90" s="272" t="s">
        <v>241</v>
      </c>
      <c r="E90" s="273"/>
      <c r="F90" s="22">
        <f>F92+F93+F94+F95+F104+F106+F105</f>
        <v>8486862</v>
      </c>
      <c r="G90" s="22">
        <f>G96+G97+G98+G108+G109+G112+G113+G110+G111+G99+G107+G114</f>
        <v>785864</v>
      </c>
    </row>
    <row r="91" spans="2:7" ht="15">
      <c r="B91" s="78"/>
      <c r="C91" s="23"/>
      <c r="D91" s="129"/>
      <c r="E91" s="25"/>
      <c r="F91" s="26"/>
      <c r="G91" s="26"/>
    </row>
    <row r="92" spans="2:7" ht="90">
      <c r="B92" s="78"/>
      <c r="C92" s="23"/>
      <c r="D92" s="125" t="s">
        <v>189</v>
      </c>
      <c r="E92" s="122" t="s">
        <v>392</v>
      </c>
      <c r="F92" s="120">
        <v>5000</v>
      </c>
      <c r="G92" s="32"/>
    </row>
    <row r="93" spans="2:7" ht="30">
      <c r="B93" s="78"/>
      <c r="C93" s="23"/>
      <c r="D93" s="125" t="s">
        <v>322</v>
      </c>
      <c r="E93" s="122" t="s">
        <v>391</v>
      </c>
      <c r="F93" s="120">
        <f>5455000+1433598</f>
        <v>6888598</v>
      </c>
      <c r="G93" s="32"/>
    </row>
    <row r="94" spans="2:7" ht="75">
      <c r="B94" s="78"/>
      <c r="C94" s="23"/>
      <c r="D94" s="125" t="s">
        <v>95</v>
      </c>
      <c r="E94" s="119" t="s">
        <v>60</v>
      </c>
      <c r="F94" s="120">
        <f>83264-15000</f>
        <v>68264</v>
      </c>
      <c r="G94" s="32"/>
    </row>
    <row r="95" spans="2:7" ht="60">
      <c r="B95" s="78"/>
      <c r="C95" s="23"/>
      <c r="D95" s="125" t="s">
        <v>61</v>
      </c>
      <c r="E95" s="122" t="s">
        <v>518</v>
      </c>
      <c r="F95" s="120">
        <v>850000</v>
      </c>
      <c r="G95" s="32"/>
    </row>
    <row r="96" spans="2:10" ht="18.75" customHeight="1">
      <c r="B96" s="78"/>
      <c r="C96" s="23"/>
      <c r="D96" s="110" t="s">
        <v>103</v>
      </c>
      <c r="E96" s="31" t="s">
        <v>3</v>
      </c>
      <c r="F96" s="32"/>
      <c r="G96" s="32">
        <f>50000+58264</f>
        <v>108264</v>
      </c>
      <c r="J96" s="42"/>
    </row>
    <row r="97" spans="2:7" ht="33" customHeight="1">
      <c r="B97" s="78"/>
      <c r="C97" s="23"/>
      <c r="D97" s="110" t="s">
        <v>121</v>
      </c>
      <c r="E97" s="31" t="s">
        <v>325</v>
      </c>
      <c r="F97" s="32"/>
      <c r="G97" s="32">
        <v>255000</v>
      </c>
    </row>
    <row r="98" spans="2:7" ht="35.25" customHeight="1">
      <c r="B98" s="78"/>
      <c r="C98" s="23"/>
      <c r="D98" s="110" t="s">
        <v>167</v>
      </c>
      <c r="E98" s="31" t="s">
        <v>171</v>
      </c>
      <c r="F98" s="32"/>
      <c r="G98" s="32">
        <f>25000+10000</f>
        <v>35000</v>
      </c>
    </row>
    <row r="99" spans="2:7" ht="30">
      <c r="B99" s="78"/>
      <c r="C99" s="23"/>
      <c r="D99" s="110" t="s">
        <v>172</v>
      </c>
      <c r="E99" s="31" t="s">
        <v>173</v>
      </c>
      <c r="F99" s="32"/>
      <c r="G99" s="32"/>
    </row>
    <row r="100" spans="2:7" ht="13.5" customHeight="1">
      <c r="B100" s="78"/>
      <c r="C100" s="23"/>
      <c r="D100" s="110"/>
      <c r="E100" s="31"/>
      <c r="F100" s="32"/>
      <c r="G100" s="32"/>
    </row>
    <row r="101" spans="2:9" ht="24" customHeight="1">
      <c r="B101" s="78"/>
      <c r="C101" s="23"/>
      <c r="D101" s="289" t="s">
        <v>292</v>
      </c>
      <c r="E101" s="290"/>
      <c r="F101" s="32"/>
      <c r="G101" s="32"/>
      <c r="I101" s="42"/>
    </row>
    <row r="102" spans="2:9" ht="21" customHeight="1">
      <c r="B102" s="91"/>
      <c r="C102" s="92"/>
      <c r="D102" s="315" t="s">
        <v>323</v>
      </c>
      <c r="E102" s="316"/>
      <c r="F102" s="93">
        <f>F92+F93+F94+F95</f>
        <v>7811862</v>
      </c>
      <c r="G102" s="93">
        <f>SUM(G96:G99)</f>
        <v>398264</v>
      </c>
      <c r="I102" s="42"/>
    </row>
    <row r="103" spans="2:7" ht="19.5" customHeight="1">
      <c r="B103" s="217"/>
      <c r="C103" s="218"/>
      <c r="D103" s="219"/>
      <c r="E103" s="220"/>
      <c r="F103" s="221"/>
      <c r="G103" s="221"/>
    </row>
    <row r="104" spans="2:10" ht="90">
      <c r="B104" s="78"/>
      <c r="C104" s="23"/>
      <c r="D104" s="214" t="s">
        <v>189</v>
      </c>
      <c r="E104" s="215" t="s">
        <v>392</v>
      </c>
      <c r="F104" s="216">
        <v>620000</v>
      </c>
      <c r="G104" s="29"/>
      <c r="J104" s="42"/>
    </row>
    <row r="105" spans="2:7" ht="75">
      <c r="B105" s="78"/>
      <c r="C105" s="23"/>
      <c r="D105" s="125" t="s">
        <v>95</v>
      </c>
      <c r="E105" s="119" t="s">
        <v>60</v>
      </c>
      <c r="F105" s="120">
        <v>15000</v>
      </c>
      <c r="G105" s="32"/>
    </row>
    <row r="106" spans="2:7" ht="60">
      <c r="B106" s="78"/>
      <c r="C106" s="23"/>
      <c r="D106" s="125" t="s">
        <v>61</v>
      </c>
      <c r="E106" s="122" t="s">
        <v>98</v>
      </c>
      <c r="F106" s="120">
        <v>40000</v>
      </c>
      <c r="G106" s="32"/>
    </row>
    <row r="107" spans="2:7" ht="15">
      <c r="B107" s="78"/>
      <c r="C107" s="23"/>
      <c r="D107" s="125" t="s">
        <v>52</v>
      </c>
      <c r="E107" s="122" t="s">
        <v>53</v>
      </c>
      <c r="F107" s="120"/>
      <c r="G107" s="32">
        <v>5000</v>
      </c>
    </row>
    <row r="108" spans="2:7" ht="21" customHeight="1">
      <c r="B108" s="78"/>
      <c r="C108" s="23"/>
      <c r="D108" s="110" t="s">
        <v>100</v>
      </c>
      <c r="E108" s="31" t="s">
        <v>13</v>
      </c>
      <c r="F108" s="32"/>
      <c r="G108" s="32">
        <f>15000+3000+2000+1000</f>
        <v>21000</v>
      </c>
    </row>
    <row r="109" spans="2:7" ht="15">
      <c r="B109" s="78"/>
      <c r="C109" s="23"/>
      <c r="D109" s="110" t="s">
        <v>101</v>
      </c>
      <c r="E109" s="31" t="s">
        <v>15</v>
      </c>
      <c r="F109" s="32"/>
      <c r="G109" s="32">
        <f>140000+12000+50000+10000</f>
        <v>212000</v>
      </c>
    </row>
    <row r="110" spans="2:7" ht="15">
      <c r="B110" s="78"/>
      <c r="C110" s="23"/>
      <c r="D110" s="110" t="s">
        <v>102</v>
      </c>
      <c r="E110" s="31" t="s">
        <v>17</v>
      </c>
      <c r="F110" s="32"/>
      <c r="G110" s="32">
        <f>10000+5000</f>
        <v>15000</v>
      </c>
    </row>
    <row r="111" spans="2:7" ht="15">
      <c r="B111" s="78"/>
      <c r="C111" s="23"/>
      <c r="D111" s="110" t="s">
        <v>103</v>
      </c>
      <c r="E111" s="31" t="s">
        <v>3</v>
      </c>
      <c r="F111" s="32"/>
      <c r="G111" s="32">
        <f>90000+5000+3000+600+2000+11500</f>
        <v>112100</v>
      </c>
    </row>
    <row r="112" spans="2:7" ht="47.25" customHeight="1" hidden="1">
      <c r="B112" s="78"/>
      <c r="C112" s="23"/>
      <c r="D112" s="110" t="s">
        <v>64</v>
      </c>
      <c r="E112" s="31" t="s">
        <v>393</v>
      </c>
      <c r="F112" s="32"/>
      <c r="G112" s="32"/>
    </row>
    <row r="113" spans="2:7" ht="22.5" customHeight="1">
      <c r="B113" s="78"/>
      <c r="C113" s="23"/>
      <c r="D113" s="110" t="s">
        <v>120</v>
      </c>
      <c r="E113" s="31" t="s">
        <v>26</v>
      </c>
      <c r="F113" s="32"/>
      <c r="G113" s="32">
        <f>10000+2500</f>
        <v>12500</v>
      </c>
    </row>
    <row r="114" spans="2:7" ht="27" customHeight="1">
      <c r="B114" s="78"/>
      <c r="C114" s="23"/>
      <c r="D114" s="110" t="s">
        <v>451</v>
      </c>
      <c r="E114" s="11" t="s">
        <v>452</v>
      </c>
      <c r="F114" s="32"/>
      <c r="G114" s="32">
        <v>10000</v>
      </c>
    </row>
    <row r="115" spans="2:7" ht="13.5" customHeight="1">
      <c r="B115" s="78"/>
      <c r="C115" s="23"/>
      <c r="D115" s="110"/>
      <c r="E115" s="31"/>
      <c r="F115" s="32"/>
      <c r="G115" s="32"/>
    </row>
    <row r="116" spans="2:9" ht="24" customHeight="1">
      <c r="B116" s="78"/>
      <c r="C116" s="23"/>
      <c r="D116" s="289" t="s">
        <v>292</v>
      </c>
      <c r="E116" s="290"/>
      <c r="F116" s="32"/>
      <c r="G116" s="32"/>
      <c r="I116" s="42"/>
    </row>
    <row r="117" spans="2:9" ht="21" customHeight="1">
      <c r="B117" s="78"/>
      <c r="C117" s="23"/>
      <c r="D117" s="291" t="s">
        <v>324</v>
      </c>
      <c r="E117" s="292"/>
      <c r="F117" s="32">
        <f>F104+F106+F105</f>
        <v>675000</v>
      </c>
      <c r="G117" s="32">
        <f>SUM(G107:G114)</f>
        <v>387600</v>
      </c>
      <c r="I117" s="42"/>
    </row>
    <row r="118" spans="2:7" ht="14.25" customHeight="1">
      <c r="B118" s="94"/>
      <c r="C118" s="69"/>
      <c r="D118" s="130"/>
      <c r="E118" s="159"/>
      <c r="F118" s="44"/>
      <c r="G118" s="44"/>
    </row>
    <row r="119" spans="2:7" s="87" customFormat="1" ht="31.5" customHeight="1">
      <c r="B119" s="79">
        <v>710</v>
      </c>
      <c r="C119" s="259" t="s">
        <v>132</v>
      </c>
      <c r="D119" s="260"/>
      <c r="E119" s="261"/>
      <c r="F119" s="86">
        <f>F120+F131+F142+F164</f>
        <v>1890254</v>
      </c>
      <c r="G119" s="86">
        <f>G120+G131+G142</f>
        <v>1946907</v>
      </c>
    </row>
    <row r="120" spans="2:7" ht="33.75" customHeight="1">
      <c r="B120" s="78"/>
      <c r="C120" s="20" t="s">
        <v>207</v>
      </c>
      <c r="D120" s="272" t="s">
        <v>242</v>
      </c>
      <c r="E120" s="273"/>
      <c r="F120" s="22">
        <f>F122</f>
        <v>54180</v>
      </c>
      <c r="G120" s="22">
        <f>SUM(G123:G126)</f>
        <v>448660</v>
      </c>
    </row>
    <row r="121" spans="2:7" ht="15">
      <c r="B121" s="78"/>
      <c r="C121" s="23"/>
      <c r="D121" s="129"/>
      <c r="E121" s="25"/>
      <c r="F121" s="26"/>
      <c r="G121" s="26"/>
    </row>
    <row r="122" spans="2:7" ht="69.75" customHeight="1">
      <c r="B122" s="78"/>
      <c r="C122" s="23"/>
      <c r="D122" s="126" t="s">
        <v>47</v>
      </c>
      <c r="E122" s="66" t="s">
        <v>60</v>
      </c>
      <c r="F122" s="32">
        <v>54180</v>
      </c>
      <c r="G122" s="32"/>
    </row>
    <row r="123" spans="2:9" ht="19.5" customHeight="1">
      <c r="B123" s="78"/>
      <c r="C123" s="23"/>
      <c r="D123" s="110" t="s">
        <v>99</v>
      </c>
      <c r="E123" s="31" t="s">
        <v>23</v>
      </c>
      <c r="F123" s="32"/>
      <c r="G123" s="32">
        <v>346809</v>
      </c>
      <c r="I123" s="42"/>
    </row>
    <row r="124" spans="2:7" ht="22.5" customHeight="1">
      <c r="B124" s="78"/>
      <c r="C124" s="23"/>
      <c r="D124" s="110" t="s">
        <v>40</v>
      </c>
      <c r="E124" s="31" t="s">
        <v>7</v>
      </c>
      <c r="F124" s="32"/>
      <c r="G124" s="32">
        <v>28200</v>
      </c>
    </row>
    <row r="125" spans="2:7" ht="21.75" customHeight="1">
      <c r="B125" s="78"/>
      <c r="C125" s="23"/>
      <c r="D125" s="110" t="s">
        <v>41</v>
      </c>
      <c r="E125" s="31" t="s">
        <v>9</v>
      </c>
      <c r="F125" s="32"/>
      <c r="G125" s="32">
        <v>64464</v>
      </c>
    </row>
    <row r="126" spans="2:9" ht="19.5" customHeight="1">
      <c r="B126" s="78"/>
      <c r="C126" s="23"/>
      <c r="D126" s="110" t="s">
        <v>42</v>
      </c>
      <c r="E126" s="31" t="s">
        <v>11</v>
      </c>
      <c r="F126" s="32"/>
      <c r="G126" s="32">
        <v>9187</v>
      </c>
      <c r="I126" s="42"/>
    </row>
    <row r="127" spans="2:7" ht="12.75" customHeight="1">
      <c r="B127" s="78"/>
      <c r="C127" s="23"/>
      <c r="D127" s="110"/>
      <c r="E127" s="31"/>
      <c r="F127" s="32"/>
      <c r="G127" s="32"/>
    </row>
    <row r="128" spans="2:9" ht="24" customHeight="1">
      <c r="B128" s="78"/>
      <c r="C128" s="23"/>
      <c r="D128" s="289" t="s">
        <v>292</v>
      </c>
      <c r="E128" s="290"/>
      <c r="F128" s="32"/>
      <c r="G128" s="32"/>
      <c r="I128" s="42"/>
    </row>
    <row r="129" spans="2:9" ht="21" customHeight="1">
      <c r="B129" s="78"/>
      <c r="C129" s="23"/>
      <c r="D129" s="291" t="s">
        <v>319</v>
      </c>
      <c r="E129" s="292"/>
      <c r="F129" s="32"/>
      <c r="G129" s="32"/>
      <c r="I129" s="42"/>
    </row>
    <row r="130" spans="2:7" ht="15.75" customHeight="1">
      <c r="B130" s="78"/>
      <c r="C130" s="23"/>
      <c r="D130" s="130"/>
      <c r="E130" s="159"/>
      <c r="F130" s="44"/>
      <c r="G130" s="44"/>
    </row>
    <row r="131" spans="2:7" ht="33.75" customHeight="1">
      <c r="B131" s="78"/>
      <c r="C131" s="20" t="s">
        <v>208</v>
      </c>
      <c r="D131" s="272" t="s">
        <v>243</v>
      </c>
      <c r="E131" s="273"/>
      <c r="F131" s="22">
        <f>F133</f>
        <v>127610</v>
      </c>
      <c r="G131" s="22">
        <f>SUM(G134:G137)</f>
        <v>129131</v>
      </c>
    </row>
    <row r="132" spans="2:7" ht="15">
      <c r="B132" s="78"/>
      <c r="C132" s="23"/>
      <c r="D132" s="129"/>
      <c r="E132" s="25"/>
      <c r="F132" s="26"/>
      <c r="G132" s="26"/>
    </row>
    <row r="133" spans="2:7" ht="75">
      <c r="B133" s="78"/>
      <c r="C133" s="23"/>
      <c r="D133" s="126" t="s">
        <v>47</v>
      </c>
      <c r="E133" s="66" t="s">
        <v>60</v>
      </c>
      <c r="F133" s="32">
        <v>127610</v>
      </c>
      <c r="G133" s="32"/>
    </row>
    <row r="134" spans="2:9" ht="21" customHeight="1">
      <c r="B134" s="78"/>
      <c r="C134" s="23"/>
      <c r="D134" s="110" t="s">
        <v>99</v>
      </c>
      <c r="E134" s="31" t="s">
        <v>23</v>
      </c>
      <c r="F134" s="32"/>
      <c r="G134" s="32">
        <v>99634</v>
      </c>
      <c r="I134" s="42"/>
    </row>
    <row r="135" spans="2:7" ht="22.5" customHeight="1">
      <c r="B135" s="78"/>
      <c r="C135" s="23"/>
      <c r="D135" s="110" t="s">
        <v>40</v>
      </c>
      <c r="E135" s="31" t="s">
        <v>7</v>
      </c>
      <c r="F135" s="32"/>
      <c r="G135" s="32">
        <v>8300</v>
      </c>
    </row>
    <row r="136" spans="2:7" ht="21.75" customHeight="1">
      <c r="B136" s="78"/>
      <c r="C136" s="23"/>
      <c r="D136" s="110" t="s">
        <v>41</v>
      </c>
      <c r="E136" s="31" t="s">
        <v>9</v>
      </c>
      <c r="F136" s="32"/>
      <c r="G136" s="32">
        <v>18553</v>
      </c>
    </row>
    <row r="137" spans="2:7" ht="22.5" customHeight="1">
      <c r="B137" s="78"/>
      <c r="C137" s="23"/>
      <c r="D137" s="110" t="s">
        <v>42</v>
      </c>
      <c r="E137" s="31" t="s">
        <v>11</v>
      </c>
      <c r="F137" s="32"/>
      <c r="G137" s="32">
        <v>2644</v>
      </c>
    </row>
    <row r="138" spans="2:7" ht="16.5" customHeight="1">
      <c r="B138" s="78"/>
      <c r="C138" s="23"/>
      <c r="D138" s="110"/>
      <c r="E138" s="31"/>
      <c r="F138" s="32"/>
      <c r="G138" s="32"/>
    </row>
    <row r="139" spans="2:9" ht="24" customHeight="1">
      <c r="B139" s="78"/>
      <c r="C139" s="23"/>
      <c r="D139" s="289" t="s">
        <v>292</v>
      </c>
      <c r="E139" s="290"/>
      <c r="F139" s="32"/>
      <c r="G139" s="32"/>
      <c r="I139" s="42"/>
    </row>
    <row r="140" spans="2:9" ht="21" customHeight="1">
      <c r="B140" s="78"/>
      <c r="C140" s="23"/>
      <c r="D140" s="291" t="s">
        <v>319</v>
      </c>
      <c r="E140" s="292"/>
      <c r="F140" s="32"/>
      <c r="G140" s="32"/>
      <c r="I140" s="42"/>
    </row>
    <row r="141" spans="2:7" ht="14.25" customHeight="1">
      <c r="B141" s="78"/>
      <c r="C141" s="23"/>
      <c r="D141" s="130"/>
      <c r="E141" s="159"/>
      <c r="F141" s="44"/>
      <c r="G141" s="44"/>
    </row>
    <row r="142" spans="2:7" ht="15">
      <c r="B142" s="78"/>
      <c r="C142" s="20" t="s">
        <v>209</v>
      </c>
      <c r="D142" s="272" t="s">
        <v>244</v>
      </c>
      <c r="E142" s="273"/>
      <c r="F142" s="22">
        <f>F144+F150+F156+F159</f>
        <v>1156864</v>
      </c>
      <c r="G142" s="22">
        <f>G145+G152+G160+G151</f>
        <v>1369116</v>
      </c>
    </row>
    <row r="143" spans="2:7" ht="15">
      <c r="B143" s="78"/>
      <c r="C143" s="23"/>
      <c r="D143" s="129"/>
      <c r="E143" s="25"/>
      <c r="F143" s="26"/>
      <c r="G143" s="26"/>
    </row>
    <row r="144" spans="2:7" ht="75">
      <c r="B144" s="78"/>
      <c r="C144" s="23"/>
      <c r="D144" s="126" t="s">
        <v>47</v>
      </c>
      <c r="E144" s="66" t="s">
        <v>60</v>
      </c>
      <c r="F144" s="32">
        <v>16864</v>
      </c>
      <c r="G144" s="32"/>
    </row>
    <row r="145" spans="2:9" ht="18.75" customHeight="1">
      <c r="B145" s="78"/>
      <c r="C145" s="23"/>
      <c r="D145" s="110" t="s">
        <v>103</v>
      </c>
      <c r="E145" s="31" t="s">
        <v>3</v>
      </c>
      <c r="F145" s="32"/>
      <c r="G145" s="32">
        <v>16864</v>
      </c>
      <c r="I145" s="42"/>
    </row>
    <row r="146" spans="2:7" ht="16.5" customHeight="1">
      <c r="B146" s="78"/>
      <c r="C146" s="23"/>
      <c r="D146" s="110"/>
      <c r="E146" s="31"/>
      <c r="F146" s="32"/>
      <c r="G146" s="32"/>
    </row>
    <row r="147" spans="2:9" ht="24" customHeight="1">
      <c r="B147" s="78"/>
      <c r="C147" s="23"/>
      <c r="D147" s="289" t="s">
        <v>292</v>
      </c>
      <c r="E147" s="290"/>
      <c r="F147" s="32"/>
      <c r="G147" s="32"/>
      <c r="I147" s="42"/>
    </row>
    <row r="148" spans="2:9" ht="21" customHeight="1">
      <c r="B148" s="95"/>
      <c r="C148" s="96"/>
      <c r="D148" s="298" t="s">
        <v>323</v>
      </c>
      <c r="E148" s="299"/>
      <c r="F148" s="97"/>
      <c r="G148" s="97"/>
      <c r="I148" s="42"/>
    </row>
    <row r="149" spans="2:7" ht="11.25" customHeight="1">
      <c r="B149" s="138"/>
      <c r="C149" s="160"/>
      <c r="D149" s="161"/>
      <c r="E149" s="162"/>
      <c r="F149" s="163"/>
      <c r="G149" s="163"/>
    </row>
    <row r="150" spans="2:7" ht="15">
      <c r="B150" s="78"/>
      <c r="C150" s="117"/>
      <c r="D150" s="125" t="s">
        <v>343</v>
      </c>
      <c r="E150" s="142" t="s">
        <v>397</v>
      </c>
      <c r="F150" s="120">
        <v>920000</v>
      </c>
      <c r="G150" s="120"/>
    </row>
    <row r="151" spans="2:7" ht="15">
      <c r="B151" s="78"/>
      <c r="C151" s="117"/>
      <c r="D151" s="125" t="s">
        <v>52</v>
      </c>
      <c r="E151" s="142" t="s">
        <v>53</v>
      </c>
      <c r="F151" s="120"/>
      <c r="G151" s="120">
        <v>20000</v>
      </c>
    </row>
    <row r="152" spans="2:7" ht="15">
      <c r="B152" s="78"/>
      <c r="C152" s="143"/>
      <c r="D152" s="144" t="s">
        <v>103</v>
      </c>
      <c r="E152" s="145" t="s">
        <v>3</v>
      </c>
      <c r="F152" s="14"/>
      <c r="G152" s="14">
        <v>1104000</v>
      </c>
    </row>
    <row r="153" spans="2:7" ht="13.5" customHeight="1">
      <c r="B153" s="78"/>
      <c r="C153" s="143"/>
      <c r="D153" s="144"/>
      <c r="E153" s="145"/>
      <c r="F153" s="14"/>
      <c r="G153" s="14"/>
    </row>
    <row r="154" spans="2:9" ht="24" customHeight="1">
      <c r="B154" s="78"/>
      <c r="C154" s="117"/>
      <c r="D154" s="305" t="s">
        <v>292</v>
      </c>
      <c r="E154" s="306"/>
      <c r="F154" s="120"/>
      <c r="G154" s="120"/>
      <c r="I154" s="42"/>
    </row>
    <row r="155" spans="2:9" ht="27" customHeight="1">
      <c r="B155" s="95"/>
      <c r="C155" s="164"/>
      <c r="D155" s="310" t="s">
        <v>326</v>
      </c>
      <c r="E155" s="311"/>
      <c r="F155" s="165"/>
      <c r="G155" s="165"/>
      <c r="I155" s="42"/>
    </row>
    <row r="156" spans="2:9" ht="21.75" customHeight="1">
      <c r="B156" s="78"/>
      <c r="C156" s="117"/>
      <c r="D156" s="161" t="s">
        <v>343</v>
      </c>
      <c r="E156" s="227" t="s">
        <v>397</v>
      </c>
      <c r="F156" s="163">
        <v>120000</v>
      </c>
      <c r="G156" s="163"/>
      <c r="I156" s="42"/>
    </row>
    <row r="157" spans="2:9" ht="21.75" customHeight="1">
      <c r="B157" s="78"/>
      <c r="C157" s="124"/>
      <c r="D157" s="125"/>
      <c r="E157" s="142" t="s">
        <v>124</v>
      </c>
      <c r="F157" s="120"/>
      <c r="G157" s="120"/>
      <c r="I157" s="42"/>
    </row>
    <row r="158" spans="2:9" ht="21.75" customHeight="1">
      <c r="B158" s="78"/>
      <c r="C158" s="124"/>
      <c r="D158" s="125"/>
      <c r="E158" s="142" t="s">
        <v>306</v>
      </c>
      <c r="F158" s="120">
        <v>120000</v>
      </c>
      <c r="G158" s="120"/>
      <c r="I158" s="42"/>
    </row>
    <row r="159" spans="2:9" ht="43.5" customHeight="1">
      <c r="B159" s="78"/>
      <c r="C159" s="124"/>
      <c r="D159" s="125" t="s">
        <v>262</v>
      </c>
      <c r="E159" s="228" t="s">
        <v>504</v>
      </c>
      <c r="F159" s="120">
        <v>100000</v>
      </c>
      <c r="G159" s="120"/>
      <c r="I159" s="42"/>
    </row>
    <row r="160" spans="2:9" ht="62.25" customHeight="1">
      <c r="B160" s="78"/>
      <c r="C160" s="124"/>
      <c r="D160" s="125" t="s">
        <v>146</v>
      </c>
      <c r="E160" s="228" t="s">
        <v>287</v>
      </c>
      <c r="F160" s="120"/>
      <c r="G160" s="120">
        <v>228252</v>
      </c>
      <c r="I160" s="42"/>
    </row>
    <row r="161" spans="2:9" ht="11.25" customHeight="1">
      <c r="B161" s="78"/>
      <c r="C161" s="124"/>
      <c r="D161" s="136"/>
      <c r="E161" s="137"/>
      <c r="F161" s="120"/>
      <c r="G161" s="120"/>
      <c r="I161" s="42"/>
    </row>
    <row r="162" spans="2:9" ht="17.25" customHeight="1">
      <c r="B162" s="78"/>
      <c r="C162" s="124"/>
      <c r="D162" s="305" t="s">
        <v>292</v>
      </c>
      <c r="E162" s="306"/>
      <c r="F162" s="120"/>
      <c r="G162" s="120"/>
      <c r="I162" s="42"/>
    </row>
    <row r="163" spans="2:9" ht="27.75" customHeight="1">
      <c r="B163" s="78"/>
      <c r="C163" s="124"/>
      <c r="D163" s="303" t="s">
        <v>319</v>
      </c>
      <c r="E163" s="304"/>
      <c r="F163" s="120"/>
      <c r="G163" s="120"/>
      <c r="I163" s="42"/>
    </row>
    <row r="164" spans="2:7" ht="16.5" customHeight="1">
      <c r="B164" s="78"/>
      <c r="C164" s="20" t="s">
        <v>93</v>
      </c>
      <c r="D164" s="312" t="s">
        <v>94</v>
      </c>
      <c r="E164" s="275"/>
      <c r="F164" s="103">
        <f>F167+F166</f>
        <v>551600</v>
      </c>
      <c r="G164" s="103"/>
    </row>
    <row r="165" spans="2:7" ht="11.25" customHeight="1">
      <c r="B165" s="78"/>
      <c r="C165" s="23"/>
      <c r="D165" s="104"/>
      <c r="E165" s="104"/>
      <c r="F165" s="26"/>
      <c r="G165" s="26"/>
    </row>
    <row r="166" spans="2:7" ht="76.5" customHeight="1">
      <c r="B166" s="78"/>
      <c r="C166" s="23"/>
      <c r="D166" s="104" t="s">
        <v>95</v>
      </c>
      <c r="E166" s="47" t="s">
        <v>60</v>
      </c>
      <c r="F166" s="26">
        <v>551600</v>
      </c>
      <c r="G166" s="26"/>
    </row>
    <row r="167" spans="2:7" ht="64.5" customHeight="1" hidden="1">
      <c r="B167" s="78"/>
      <c r="C167" s="3"/>
      <c r="D167" s="166" t="s">
        <v>61</v>
      </c>
      <c r="E167" s="11" t="s">
        <v>62</v>
      </c>
      <c r="F167" s="12"/>
      <c r="G167" s="12"/>
    </row>
    <row r="168" spans="2:7" ht="11.25" customHeight="1">
      <c r="B168" s="78"/>
      <c r="C168" s="3"/>
      <c r="D168" s="166"/>
      <c r="E168" s="11"/>
      <c r="F168" s="12"/>
      <c r="G168" s="12"/>
    </row>
    <row r="169" spans="2:9" ht="24" customHeight="1">
      <c r="B169" s="78"/>
      <c r="C169" s="23"/>
      <c r="D169" s="289" t="s">
        <v>292</v>
      </c>
      <c r="E169" s="290"/>
      <c r="F169" s="32"/>
      <c r="G169" s="32"/>
      <c r="I169" s="42"/>
    </row>
    <row r="170" spans="2:9" ht="19.5" customHeight="1">
      <c r="B170" s="78"/>
      <c r="C170" s="23"/>
      <c r="D170" s="313" t="s">
        <v>319</v>
      </c>
      <c r="E170" s="314"/>
      <c r="F170" s="44"/>
      <c r="G170" s="44"/>
      <c r="I170" s="42"/>
    </row>
    <row r="171" spans="2:7" s="87" customFormat="1" ht="31.5" customHeight="1">
      <c r="B171" s="79">
        <v>750</v>
      </c>
      <c r="C171" s="259" t="s">
        <v>245</v>
      </c>
      <c r="D171" s="260"/>
      <c r="E171" s="261"/>
      <c r="F171" s="86">
        <f>F172+F187+F196+F247+F262+F273</f>
        <v>689853</v>
      </c>
      <c r="G171" s="86">
        <f>G172+G187+G196+G247+G262+G273</f>
        <v>12104844</v>
      </c>
    </row>
    <row r="172" spans="2:7" ht="15">
      <c r="B172" s="78"/>
      <c r="C172" s="20" t="s">
        <v>212</v>
      </c>
      <c r="D172" s="272" t="s">
        <v>246</v>
      </c>
      <c r="E172" s="273"/>
      <c r="F172" s="22">
        <f>F174</f>
        <v>505413</v>
      </c>
      <c r="G172" s="22">
        <f>SUM(G175:G183)</f>
        <v>1820234</v>
      </c>
    </row>
    <row r="173" spans="2:7" ht="15">
      <c r="B173" s="78"/>
      <c r="C173" s="23"/>
      <c r="D173" s="129"/>
      <c r="E173" s="25"/>
      <c r="F173" s="26"/>
      <c r="G173" s="26"/>
    </row>
    <row r="174" spans="2:7" ht="75">
      <c r="B174" s="78"/>
      <c r="C174" s="23"/>
      <c r="D174" s="126" t="s">
        <v>47</v>
      </c>
      <c r="E174" s="66" t="s">
        <v>60</v>
      </c>
      <c r="F174" s="32">
        <f>503774+1639</f>
        <v>505413</v>
      </c>
      <c r="G174" s="32"/>
    </row>
    <row r="175" spans="2:7" ht="15">
      <c r="B175" s="78"/>
      <c r="C175" s="23"/>
      <c r="D175" s="110" t="s">
        <v>99</v>
      </c>
      <c r="E175" s="31" t="s">
        <v>23</v>
      </c>
      <c r="F175" s="32"/>
      <c r="G175" s="32">
        <v>1416555</v>
      </c>
    </row>
    <row r="176" spans="2:9" ht="20.25" customHeight="1">
      <c r="B176" s="78"/>
      <c r="C176" s="23"/>
      <c r="D176" s="110" t="s">
        <v>40</v>
      </c>
      <c r="E176" s="31" t="s">
        <v>7</v>
      </c>
      <c r="F176" s="32"/>
      <c r="G176" s="32">
        <v>104380</v>
      </c>
      <c r="I176" s="42"/>
    </row>
    <row r="177" spans="2:7" ht="22.5" customHeight="1">
      <c r="B177" s="78"/>
      <c r="C177" s="23"/>
      <c r="D177" s="110" t="s">
        <v>41</v>
      </c>
      <c r="E177" s="31" t="s">
        <v>9</v>
      </c>
      <c r="F177" s="32"/>
      <c r="G177" s="32">
        <v>261448</v>
      </c>
    </row>
    <row r="178" spans="2:7" ht="21.75" customHeight="1">
      <c r="B178" s="78"/>
      <c r="C178" s="23"/>
      <c r="D178" s="110" t="s">
        <v>42</v>
      </c>
      <c r="E178" s="31" t="s">
        <v>11</v>
      </c>
      <c r="F178" s="32"/>
      <c r="G178" s="32">
        <v>37262</v>
      </c>
    </row>
    <row r="179" spans="2:7" ht="15" customHeight="1">
      <c r="B179" s="78"/>
      <c r="C179" s="23"/>
      <c r="D179" s="110"/>
      <c r="E179" s="31"/>
      <c r="F179" s="32"/>
      <c r="G179" s="32"/>
    </row>
    <row r="180" spans="2:9" ht="24" customHeight="1">
      <c r="B180" s="78"/>
      <c r="C180" s="23"/>
      <c r="D180" s="289" t="s">
        <v>292</v>
      </c>
      <c r="E180" s="290"/>
      <c r="F180" s="32"/>
      <c r="G180" s="32"/>
      <c r="I180" s="42"/>
    </row>
    <row r="181" spans="2:9" ht="21" customHeight="1">
      <c r="B181" s="78"/>
      <c r="C181" s="23"/>
      <c r="D181" s="293" t="s">
        <v>319</v>
      </c>
      <c r="E181" s="294"/>
      <c r="F181" s="36"/>
      <c r="G181" s="36"/>
      <c r="I181" s="42"/>
    </row>
    <row r="182" spans="2:9" ht="11.25" customHeight="1">
      <c r="B182" s="138"/>
      <c r="C182" s="109"/>
      <c r="D182" s="172"/>
      <c r="E182" s="173"/>
      <c r="F182" s="171"/>
      <c r="G182" s="171"/>
      <c r="I182" s="42"/>
    </row>
    <row r="183" spans="2:7" ht="15" customHeight="1">
      <c r="B183" s="78"/>
      <c r="C183" s="23"/>
      <c r="D183" s="110" t="s">
        <v>12</v>
      </c>
      <c r="E183" s="31" t="s">
        <v>13</v>
      </c>
      <c r="F183" s="32"/>
      <c r="G183" s="32">
        <v>589</v>
      </c>
    </row>
    <row r="184" spans="2:7" ht="15" customHeight="1">
      <c r="B184" s="78"/>
      <c r="C184" s="23"/>
      <c r="D184" s="110"/>
      <c r="E184" s="31"/>
      <c r="F184" s="32"/>
      <c r="G184" s="32"/>
    </row>
    <row r="185" spans="2:9" ht="24" customHeight="1">
      <c r="B185" s="78"/>
      <c r="C185" s="23"/>
      <c r="D185" s="289" t="s">
        <v>292</v>
      </c>
      <c r="E185" s="290"/>
      <c r="F185" s="32"/>
      <c r="G185" s="32"/>
      <c r="I185" s="42"/>
    </row>
    <row r="186" spans="2:9" ht="39" customHeight="1">
      <c r="B186" s="78"/>
      <c r="C186" s="23"/>
      <c r="D186" s="291" t="s">
        <v>382</v>
      </c>
      <c r="E186" s="292"/>
      <c r="F186" s="32"/>
      <c r="G186" s="111"/>
      <c r="I186" s="42"/>
    </row>
    <row r="187" spans="2:7" ht="15">
      <c r="B187" s="78"/>
      <c r="C187" s="20" t="s">
        <v>210</v>
      </c>
      <c r="D187" s="272" t="s">
        <v>247</v>
      </c>
      <c r="E187" s="273"/>
      <c r="F187" s="22"/>
      <c r="G187" s="22">
        <f>SUM(G189:G191)</f>
        <v>470000</v>
      </c>
    </row>
    <row r="188" spans="2:7" ht="15">
      <c r="B188" s="78"/>
      <c r="C188" s="23"/>
      <c r="D188" s="131"/>
      <c r="E188" s="28"/>
      <c r="F188" s="29"/>
      <c r="G188" s="29"/>
    </row>
    <row r="189" spans="2:7" ht="15">
      <c r="B189" s="78"/>
      <c r="C189" s="23"/>
      <c r="D189" s="110" t="s">
        <v>295</v>
      </c>
      <c r="E189" s="31" t="s">
        <v>327</v>
      </c>
      <c r="F189" s="32"/>
      <c r="G189" s="32">
        <v>463000</v>
      </c>
    </row>
    <row r="190" spans="2:7" ht="15">
      <c r="B190" s="78"/>
      <c r="C190" s="23"/>
      <c r="D190" s="110" t="s">
        <v>100</v>
      </c>
      <c r="E190" s="31" t="s">
        <v>13</v>
      </c>
      <c r="F190" s="32"/>
      <c r="G190" s="32">
        <v>3000</v>
      </c>
    </row>
    <row r="191" spans="2:7" ht="18.75" customHeight="1">
      <c r="B191" s="78"/>
      <c r="C191" s="23"/>
      <c r="D191" s="110" t="s">
        <v>103</v>
      </c>
      <c r="E191" s="31" t="s">
        <v>3</v>
      </c>
      <c r="F191" s="32"/>
      <c r="G191" s="32">
        <v>4000</v>
      </c>
    </row>
    <row r="192" spans="2:7" ht="10.5" customHeight="1">
      <c r="B192" s="78"/>
      <c r="C192" s="23"/>
      <c r="D192" s="110"/>
      <c r="E192" s="31"/>
      <c r="F192" s="32"/>
      <c r="G192" s="32"/>
    </row>
    <row r="193" spans="2:9" ht="24" customHeight="1">
      <c r="B193" s="78"/>
      <c r="C193" s="23"/>
      <c r="D193" s="289" t="s">
        <v>292</v>
      </c>
      <c r="E193" s="290"/>
      <c r="F193" s="32"/>
      <c r="G193" s="32"/>
      <c r="I193" s="42"/>
    </row>
    <row r="194" spans="2:9" ht="21" customHeight="1">
      <c r="B194" s="78"/>
      <c r="C194" s="23"/>
      <c r="D194" s="291" t="s">
        <v>328</v>
      </c>
      <c r="E194" s="292"/>
      <c r="F194" s="32"/>
      <c r="G194" s="32"/>
      <c r="I194" s="42"/>
    </row>
    <row r="195" spans="2:7" ht="12" customHeight="1">
      <c r="B195" s="78"/>
      <c r="C195" s="23"/>
      <c r="D195" s="130"/>
      <c r="E195" s="159"/>
      <c r="F195" s="44"/>
      <c r="G195" s="44"/>
    </row>
    <row r="196" spans="2:7" ht="15">
      <c r="B196" s="78"/>
      <c r="C196" s="20" t="s">
        <v>211</v>
      </c>
      <c r="D196" s="272" t="s">
        <v>248</v>
      </c>
      <c r="E196" s="273"/>
      <c r="F196" s="22">
        <f>F216+F236</f>
        <v>55000</v>
      </c>
      <c r="G196" s="22">
        <f>G216+G236+G245</f>
        <v>9699610</v>
      </c>
    </row>
    <row r="197" spans="2:7" ht="9" customHeight="1">
      <c r="B197" s="78"/>
      <c r="C197" s="23"/>
      <c r="D197" s="129"/>
      <c r="E197" s="25"/>
      <c r="F197" s="26"/>
      <c r="G197" s="26"/>
    </row>
    <row r="198" spans="2:7" ht="15">
      <c r="B198" s="78"/>
      <c r="C198" s="23"/>
      <c r="D198" s="125" t="s">
        <v>96</v>
      </c>
      <c r="E198" s="122" t="s">
        <v>4</v>
      </c>
      <c r="F198" s="120">
        <v>12000</v>
      </c>
      <c r="G198" s="32"/>
    </row>
    <row r="199" spans="2:9" ht="19.5" customHeight="1">
      <c r="B199" s="78"/>
      <c r="C199" s="23"/>
      <c r="D199" s="125" t="s">
        <v>175</v>
      </c>
      <c r="E199" s="122" t="s">
        <v>330</v>
      </c>
      <c r="F199" s="120">
        <f>18000+17500</f>
        <v>35500</v>
      </c>
      <c r="G199" s="32"/>
      <c r="I199" s="42"/>
    </row>
    <row r="200" spans="2:7" ht="65.25" customHeight="1">
      <c r="B200" s="78"/>
      <c r="C200" s="23"/>
      <c r="D200" s="110" t="s">
        <v>374</v>
      </c>
      <c r="E200" s="31" t="s">
        <v>376</v>
      </c>
      <c r="F200" s="32"/>
      <c r="G200" s="32">
        <v>21300</v>
      </c>
    </row>
    <row r="201" spans="2:7" ht="15">
      <c r="B201" s="78"/>
      <c r="C201" s="23"/>
      <c r="D201" s="110" t="s">
        <v>99</v>
      </c>
      <c r="E201" s="31" t="s">
        <v>23</v>
      </c>
      <c r="F201" s="32"/>
      <c r="G201" s="32">
        <f>4431922+1258</f>
        <v>4433180</v>
      </c>
    </row>
    <row r="202" spans="2:7" ht="15">
      <c r="B202" s="78"/>
      <c r="C202" s="23"/>
      <c r="D202" s="110" t="s">
        <v>40</v>
      </c>
      <c r="E202" s="31" t="s">
        <v>7</v>
      </c>
      <c r="F202" s="32"/>
      <c r="G202" s="32">
        <v>369120</v>
      </c>
    </row>
    <row r="203" spans="2:7" ht="15">
      <c r="B203" s="78"/>
      <c r="C203" s="23"/>
      <c r="D203" s="110" t="s">
        <v>41</v>
      </c>
      <c r="E203" s="31" t="s">
        <v>9</v>
      </c>
      <c r="F203" s="32"/>
      <c r="G203" s="32">
        <f>813414+216</f>
        <v>813630</v>
      </c>
    </row>
    <row r="204" spans="2:7" ht="15">
      <c r="B204" s="78"/>
      <c r="C204" s="23"/>
      <c r="D204" s="110" t="s">
        <v>42</v>
      </c>
      <c r="E204" s="31" t="s">
        <v>11</v>
      </c>
      <c r="F204" s="32"/>
      <c r="G204" s="32">
        <f>115931+31</f>
        <v>115962</v>
      </c>
    </row>
    <row r="205" spans="2:9" ht="14.25" customHeight="1">
      <c r="B205" s="78"/>
      <c r="C205" s="23"/>
      <c r="D205" s="110" t="s">
        <v>52</v>
      </c>
      <c r="E205" s="31" t="s">
        <v>53</v>
      </c>
      <c r="F205" s="32"/>
      <c r="G205" s="32">
        <v>10000</v>
      </c>
      <c r="I205" s="42"/>
    </row>
    <row r="206" spans="2:10" ht="31.5" customHeight="1">
      <c r="B206" s="78"/>
      <c r="C206" s="23"/>
      <c r="D206" s="110" t="s">
        <v>375</v>
      </c>
      <c r="E206" s="31" t="s">
        <v>377</v>
      </c>
      <c r="F206" s="32"/>
      <c r="G206" s="32">
        <v>33600</v>
      </c>
      <c r="J206" s="42">
        <f>G200+G206+G207+G208+G209+G210+G211+G212+G213</f>
        <v>405304</v>
      </c>
    </row>
    <row r="207" spans="2:7" ht="16.5" customHeight="1">
      <c r="B207" s="78"/>
      <c r="C207" s="23"/>
      <c r="D207" s="110" t="s">
        <v>103</v>
      </c>
      <c r="E207" s="31" t="s">
        <v>3</v>
      </c>
      <c r="F207" s="32"/>
      <c r="G207" s="32">
        <v>15000</v>
      </c>
    </row>
    <row r="208" spans="2:7" ht="31.5" customHeight="1">
      <c r="B208" s="78"/>
      <c r="C208" s="23"/>
      <c r="D208" s="110" t="s">
        <v>43</v>
      </c>
      <c r="E208" s="31" t="s">
        <v>44</v>
      </c>
      <c r="F208" s="32"/>
      <c r="G208" s="32">
        <v>208462</v>
      </c>
    </row>
    <row r="209" spans="2:7" ht="23.25" customHeight="1">
      <c r="B209" s="78"/>
      <c r="C209" s="23"/>
      <c r="D209" s="110" t="s">
        <v>379</v>
      </c>
      <c r="E209" s="31" t="s">
        <v>31</v>
      </c>
      <c r="F209" s="32"/>
      <c r="G209" s="32">
        <v>640</v>
      </c>
    </row>
    <row r="210" spans="2:7" ht="30.75" customHeight="1">
      <c r="B210" s="78"/>
      <c r="C210" s="23"/>
      <c r="D210" s="110" t="s">
        <v>451</v>
      </c>
      <c r="E210" s="31" t="s">
        <v>452</v>
      </c>
      <c r="F210" s="32"/>
      <c r="G210" s="32">
        <v>6105</v>
      </c>
    </row>
    <row r="211" spans="2:7" ht="22.5" customHeight="1">
      <c r="B211" s="78"/>
      <c r="C211" s="23"/>
      <c r="D211" s="110" t="s">
        <v>373</v>
      </c>
      <c r="E211" s="31" t="s">
        <v>378</v>
      </c>
      <c r="F211" s="32"/>
      <c r="G211" s="32">
        <v>15000</v>
      </c>
    </row>
    <row r="212" spans="2:7" ht="19.5" customHeight="1">
      <c r="B212" s="78"/>
      <c r="C212" s="23"/>
      <c r="D212" s="110" t="s">
        <v>105</v>
      </c>
      <c r="E212" s="31" t="s">
        <v>21</v>
      </c>
      <c r="F212" s="32"/>
      <c r="G212" s="32">
        <f>104000+197</f>
        <v>104197</v>
      </c>
    </row>
    <row r="213" spans="2:7" ht="32.25" customHeight="1">
      <c r="B213" s="78"/>
      <c r="C213" s="23"/>
      <c r="D213" s="125" t="s">
        <v>167</v>
      </c>
      <c r="E213" s="122" t="s">
        <v>171</v>
      </c>
      <c r="F213" s="120"/>
      <c r="G213" s="32">
        <v>1000</v>
      </c>
    </row>
    <row r="214" spans="2:7" ht="7.5" customHeight="1">
      <c r="B214" s="78"/>
      <c r="C214" s="23"/>
      <c r="D214" s="110"/>
      <c r="E214" s="31"/>
      <c r="F214" s="32"/>
      <c r="G214" s="32"/>
    </row>
    <row r="215" spans="2:9" ht="24" customHeight="1">
      <c r="B215" s="78"/>
      <c r="C215" s="23"/>
      <c r="D215" s="289" t="s">
        <v>292</v>
      </c>
      <c r="E215" s="290"/>
      <c r="F215" s="32"/>
      <c r="G215" s="32"/>
      <c r="I215" s="42"/>
    </row>
    <row r="216" spans="2:9" ht="15" customHeight="1">
      <c r="B216" s="95"/>
      <c r="C216" s="96"/>
      <c r="D216" s="298" t="s">
        <v>319</v>
      </c>
      <c r="E216" s="299"/>
      <c r="F216" s="99">
        <f>F198+F199+F213</f>
        <v>47500</v>
      </c>
      <c r="G216" s="99">
        <f>SUM(G200:G213)</f>
        <v>6147196</v>
      </c>
      <c r="I216" s="42"/>
    </row>
    <row r="217" spans="2:7" ht="9" customHeight="1">
      <c r="B217" s="78"/>
      <c r="C217" s="23"/>
      <c r="D217" s="129"/>
      <c r="E217" s="25"/>
      <c r="F217" s="26"/>
      <c r="G217" s="26"/>
    </row>
    <row r="218" spans="2:7" ht="90">
      <c r="B218" s="78"/>
      <c r="C218" s="23"/>
      <c r="D218" s="125" t="s">
        <v>189</v>
      </c>
      <c r="E218" s="122" t="s">
        <v>420</v>
      </c>
      <c r="F218" s="120">
        <v>7500</v>
      </c>
      <c r="G218" s="32"/>
    </row>
    <row r="219" spans="2:11" ht="30">
      <c r="B219" s="78"/>
      <c r="C219" s="23"/>
      <c r="D219" s="110" t="s">
        <v>116</v>
      </c>
      <c r="E219" s="31" t="s">
        <v>372</v>
      </c>
      <c r="F219" s="32"/>
      <c r="G219" s="32">
        <v>7000</v>
      </c>
      <c r="K219" s="42"/>
    </row>
    <row r="220" spans="2:7" ht="18.75" customHeight="1">
      <c r="B220" s="78"/>
      <c r="C220" s="23"/>
      <c r="D220" s="110" t="s">
        <v>100</v>
      </c>
      <c r="E220" s="31" t="s">
        <v>13</v>
      </c>
      <c r="F220" s="32"/>
      <c r="G220" s="32">
        <v>437500</v>
      </c>
    </row>
    <row r="221" spans="2:7" ht="18" customHeight="1">
      <c r="B221" s="78"/>
      <c r="C221" s="23"/>
      <c r="D221" s="110" t="s">
        <v>101</v>
      </c>
      <c r="E221" s="31" t="s">
        <v>15</v>
      </c>
      <c r="F221" s="32"/>
      <c r="G221" s="32">
        <v>230000</v>
      </c>
    </row>
    <row r="222" spans="2:7" ht="15.75" customHeight="1">
      <c r="B222" s="78"/>
      <c r="C222" s="23"/>
      <c r="D222" s="110" t="s">
        <v>102</v>
      </c>
      <c r="E222" s="31" t="s">
        <v>17</v>
      </c>
      <c r="F222" s="32"/>
      <c r="G222" s="32">
        <v>81000</v>
      </c>
    </row>
    <row r="223" spans="2:7" ht="15">
      <c r="B223" s="78"/>
      <c r="C223" s="23"/>
      <c r="D223" s="110" t="s">
        <v>29</v>
      </c>
      <c r="E223" s="31" t="s">
        <v>25</v>
      </c>
      <c r="F223" s="32"/>
      <c r="G223" s="32">
        <v>6000</v>
      </c>
    </row>
    <row r="224" spans="2:7" ht="15">
      <c r="B224" s="78"/>
      <c r="C224" s="23"/>
      <c r="D224" s="110" t="s">
        <v>103</v>
      </c>
      <c r="E224" s="31" t="s">
        <v>3</v>
      </c>
      <c r="F224" s="32"/>
      <c r="G224" s="32">
        <v>613100</v>
      </c>
    </row>
    <row r="225" spans="2:7" ht="19.5" customHeight="1">
      <c r="B225" s="78"/>
      <c r="C225" s="23"/>
      <c r="D225" s="110" t="s">
        <v>51</v>
      </c>
      <c r="E225" s="31" t="s">
        <v>56</v>
      </c>
      <c r="F225" s="32"/>
      <c r="G225" s="32">
        <v>47000</v>
      </c>
    </row>
    <row r="226" spans="2:9" ht="44.25" customHeight="1">
      <c r="B226" s="78"/>
      <c r="C226" s="23"/>
      <c r="D226" s="110" t="s">
        <v>63</v>
      </c>
      <c r="E226" s="31" t="s">
        <v>396</v>
      </c>
      <c r="F226" s="32"/>
      <c r="G226" s="32">
        <v>30000</v>
      </c>
      <c r="I226" s="42"/>
    </row>
    <row r="227" spans="2:7" ht="46.5" customHeight="1">
      <c r="B227" s="78"/>
      <c r="C227" s="23"/>
      <c r="D227" s="110" t="s">
        <v>64</v>
      </c>
      <c r="E227" s="31" t="s">
        <v>393</v>
      </c>
      <c r="F227" s="32"/>
      <c r="G227" s="32">
        <v>30000</v>
      </c>
    </row>
    <row r="228" spans="2:7" ht="21.75" customHeight="1">
      <c r="B228" s="78"/>
      <c r="C228" s="23"/>
      <c r="D228" s="110" t="s">
        <v>104</v>
      </c>
      <c r="E228" s="31" t="s">
        <v>177</v>
      </c>
      <c r="F228" s="32"/>
      <c r="G228" s="32">
        <v>25000</v>
      </c>
    </row>
    <row r="229" spans="2:7" ht="22.5" customHeight="1">
      <c r="B229" s="78"/>
      <c r="C229" s="23"/>
      <c r="D229" s="110" t="s">
        <v>54</v>
      </c>
      <c r="E229" s="31" t="s">
        <v>28</v>
      </c>
      <c r="F229" s="32"/>
      <c r="G229" s="32">
        <v>4000</v>
      </c>
    </row>
    <row r="230" spans="2:7" ht="19.5" customHeight="1">
      <c r="B230" s="78"/>
      <c r="C230" s="23"/>
      <c r="D230" s="110" t="s">
        <v>105</v>
      </c>
      <c r="E230" s="31" t="s">
        <v>21</v>
      </c>
      <c r="F230" s="32"/>
      <c r="G230" s="32">
        <v>50000</v>
      </c>
    </row>
    <row r="231" spans="2:7" ht="31.5" customHeight="1">
      <c r="B231" s="78"/>
      <c r="C231" s="23"/>
      <c r="D231" s="110" t="s">
        <v>451</v>
      </c>
      <c r="E231" s="31" t="s">
        <v>452</v>
      </c>
      <c r="F231" s="32"/>
      <c r="G231" s="32">
        <v>16000</v>
      </c>
    </row>
    <row r="232" spans="2:7" ht="30">
      <c r="B232" s="78"/>
      <c r="C232" s="23"/>
      <c r="D232" s="110" t="s">
        <v>65</v>
      </c>
      <c r="E232" s="31" t="s">
        <v>380</v>
      </c>
      <c r="F232" s="32"/>
      <c r="G232" s="32">
        <v>30000</v>
      </c>
    </row>
    <row r="233" spans="2:7" ht="32.25" customHeight="1">
      <c r="B233" s="78"/>
      <c r="C233" s="23"/>
      <c r="D233" s="110" t="s">
        <v>172</v>
      </c>
      <c r="E233" s="31" t="s">
        <v>173</v>
      </c>
      <c r="F233" s="32"/>
      <c r="G233" s="32">
        <v>201400</v>
      </c>
    </row>
    <row r="234" spans="2:7" ht="12" customHeight="1">
      <c r="B234" s="78"/>
      <c r="C234" s="23"/>
      <c r="D234" s="110"/>
      <c r="E234" s="31"/>
      <c r="F234" s="32"/>
      <c r="G234" s="32"/>
    </row>
    <row r="235" spans="2:9" ht="24" customHeight="1">
      <c r="B235" s="78"/>
      <c r="C235" s="23"/>
      <c r="D235" s="289" t="s">
        <v>292</v>
      </c>
      <c r="E235" s="290"/>
      <c r="F235" s="32"/>
      <c r="G235" s="32"/>
      <c r="I235" s="42"/>
    </row>
    <row r="236" spans="2:9" ht="16.5" customHeight="1">
      <c r="B236" s="95"/>
      <c r="C236" s="96"/>
      <c r="D236" s="298" t="s">
        <v>381</v>
      </c>
      <c r="E236" s="299"/>
      <c r="F236" s="99">
        <f>F218</f>
        <v>7500</v>
      </c>
      <c r="G236" s="99">
        <f>SUM(G219:G233)</f>
        <v>1808000</v>
      </c>
      <c r="I236" s="42"/>
    </row>
    <row r="237" spans="2:7" ht="6.75" customHeight="1">
      <c r="B237" s="78"/>
      <c r="C237" s="23"/>
      <c r="D237" s="169"/>
      <c r="E237" s="170"/>
      <c r="F237" s="171"/>
      <c r="G237" s="171"/>
    </row>
    <row r="238" spans="2:7" ht="17.25" customHeight="1" hidden="1">
      <c r="B238" s="78"/>
      <c r="C238" s="23"/>
      <c r="D238" s="131" t="s">
        <v>52</v>
      </c>
      <c r="E238" s="28" t="s">
        <v>53</v>
      </c>
      <c r="F238" s="29"/>
      <c r="G238" s="29"/>
    </row>
    <row r="239" spans="2:7" ht="18" customHeight="1">
      <c r="B239" s="78"/>
      <c r="C239" s="23"/>
      <c r="D239" s="110" t="s">
        <v>103</v>
      </c>
      <c r="E239" s="31" t="s">
        <v>3</v>
      </c>
      <c r="F239" s="32"/>
      <c r="G239" s="32">
        <f>1679048+28000+5166+28200</f>
        <v>1740414</v>
      </c>
    </row>
    <row r="240" spans="2:7" ht="18" customHeight="1" hidden="1">
      <c r="B240" s="78"/>
      <c r="C240" s="23"/>
      <c r="D240" s="110" t="s">
        <v>456</v>
      </c>
      <c r="E240" s="31" t="s">
        <v>4</v>
      </c>
      <c r="F240" s="32"/>
      <c r="G240" s="32"/>
    </row>
    <row r="241" spans="2:7" ht="32.25" customHeight="1">
      <c r="B241" s="78"/>
      <c r="C241" s="23"/>
      <c r="D241" s="110" t="s">
        <v>121</v>
      </c>
      <c r="E241" s="31" t="s">
        <v>325</v>
      </c>
      <c r="F241" s="32"/>
      <c r="G241" s="32">
        <v>3000</v>
      </c>
    </row>
    <row r="242" spans="2:7" ht="32.25" customHeight="1">
      <c r="B242" s="78"/>
      <c r="C242" s="23"/>
      <c r="D242" s="110" t="s">
        <v>167</v>
      </c>
      <c r="E242" s="31" t="s">
        <v>171</v>
      </c>
      <c r="F242" s="32"/>
      <c r="G242" s="32">
        <v>1000</v>
      </c>
    </row>
    <row r="243" spans="2:7" ht="11.25" customHeight="1">
      <c r="B243" s="78"/>
      <c r="C243" s="23"/>
      <c r="D243" s="110"/>
      <c r="E243" s="31"/>
      <c r="F243" s="32"/>
      <c r="G243" s="32"/>
    </row>
    <row r="244" spans="2:9" ht="24" customHeight="1">
      <c r="B244" s="78"/>
      <c r="C244" s="23"/>
      <c r="D244" s="289" t="s">
        <v>292</v>
      </c>
      <c r="E244" s="290"/>
      <c r="F244" s="32"/>
      <c r="G244" s="32"/>
      <c r="I244" s="42"/>
    </row>
    <row r="245" spans="2:9" ht="21" customHeight="1">
      <c r="B245" s="78"/>
      <c r="C245" s="23"/>
      <c r="D245" s="291" t="s">
        <v>344</v>
      </c>
      <c r="E245" s="292"/>
      <c r="F245" s="32"/>
      <c r="G245" s="111">
        <f>SUM(G238:G242)</f>
        <v>1744414</v>
      </c>
      <c r="I245" s="42"/>
    </row>
    <row r="246" spans="2:9" ht="12.75" customHeight="1">
      <c r="B246" s="78"/>
      <c r="C246" s="23"/>
      <c r="D246" s="167"/>
      <c r="E246" s="168"/>
      <c r="F246" s="231"/>
      <c r="G246" s="231"/>
      <c r="I246" s="42"/>
    </row>
    <row r="247" spans="2:7" ht="15">
      <c r="B247" s="78"/>
      <c r="C247" s="20" t="s">
        <v>213</v>
      </c>
      <c r="D247" s="272" t="s">
        <v>249</v>
      </c>
      <c r="E247" s="273"/>
      <c r="F247" s="22">
        <f>F249</f>
        <v>47000</v>
      </c>
      <c r="G247" s="22">
        <f>SUM(G250:G257)</f>
        <v>47000</v>
      </c>
    </row>
    <row r="248" spans="2:7" ht="15">
      <c r="B248" s="78"/>
      <c r="C248" s="23"/>
      <c r="D248" s="129"/>
      <c r="E248" s="25"/>
      <c r="F248" s="26"/>
      <c r="G248" s="26"/>
    </row>
    <row r="249" spans="2:7" ht="75">
      <c r="B249" s="78"/>
      <c r="C249" s="23"/>
      <c r="D249" s="127" t="s">
        <v>47</v>
      </c>
      <c r="E249" s="119" t="s">
        <v>60</v>
      </c>
      <c r="F249" s="120">
        <v>47000</v>
      </c>
      <c r="G249" s="32"/>
    </row>
    <row r="250" spans="2:7" ht="15">
      <c r="B250" s="78"/>
      <c r="C250" s="23"/>
      <c r="D250" s="127" t="s">
        <v>295</v>
      </c>
      <c r="E250" s="133" t="s">
        <v>327</v>
      </c>
      <c r="F250" s="120"/>
      <c r="G250" s="32">
        <v>17000</v>
      </c>
    </row>
    <row r="251" spans="2:7" ht="15">
      <c r="B251" s="78"/>
      <c r="C251" s="23"/>
      <c r="D251" s="127" t="s">
        <v>41</v>
      </c>
      <c r="E251" s="133" t="s">
        <v>9</v>
      </c>
      <c r="F251" s="120"/>
      <c r="G251" s="32">
        <v>3600</v>
      </c>
    </row>
    <row r="252" spans="2:7" ht="15">
      <c r="B252" s="78"/>
      <c r="C252" s="23"/>
      <c r="D252" s="127" t="s">
        <v>42</v>
      </c>
      <c r="E252" s="133" t="s">
        <v>11</v>
      </c>
      <c r="F252" s="120"/>
      <c r="G252" s="32">
        <v>310</v>
      </c>
    </row>
    <row r="253" spans="2:7" ht="15">
      <c r="B253" s="78"/>
      <c r="C253" s="23"/>
      <c r="D253" s="110" t="s">
        <v>52</v>
      </c>
      <c r="E253" s="31" t="s">
        <v>53</v>
      </c>
      <c r="F253" s="32"/>
      <c r="G253" s="32">
        <v>20810</v>
      </c>
    </row>
    <row r="254" spans="2:9" ht="18.75" customHeight="1">
      <c r="B254" s="78"/>
      <c r="C254" s="23"/>
      <c r="D254" s="110" t="s">
        <v>100</v>
      </c>
      <c r="E254" s="31" t="s">
        <v>13</v>
      </c>
      <c r="F254" s="32"/>
      <c r="G254" s="32">
        <v>2000</v>
      </c>
      <c r="I254" s="42"/>
    </row>
    <row r="255" spans="2:9" ht="18.75" customHeight="1">
      <c r="B255" s="78"/>
      <c r="C255" s="23"/>
      <c r="D255" s="110" t="s">
        <v>103</v>
      </c>
      <c r="E255" s="31" t="s">
        <v>3</v>
      </c>
      <c r="F255" s="32"/>
      <c r="G255" s="32">
        <v>2980</v>
      </c>
      <c r="I255" s="42"/>
    </row>
    <row r="256" spans="2:9" ht="45">
      <c r="B256" s="78"/>
      <c r="C256" s="23"/>
      <c r="D256" s="110" t="s">
        <v>64</v>
      </c>
      <c r="E256" s="31" t="s">
        <v>393</v>
      </c>
      <c r="F256" s="32"/>
      <c r="G256" s="32">
        <v>200</v>
      </c>
      <c r="I256" s="42"/>
    </row>
    <row r="257" spans="2:9" ht="18.75" customHeight="1">
      <c r="B257" s="78"/>
      <c r="C257" s="23"/>
      <c r="D257" s="110" t="s">
        <v>104</v>
      </c>
      <c r="E257" s="31" t="s">
        <v>109</v>
      </c>
      <c r="F257" s="32"/>
      <c r="G257" s="32">
        <v>100</v>
      </c>
      <c r="I257" s="42"/>
    </row>
    <row r="258" spans="2:7" ht="8.25" customHeight="1">
      <c r="B258" s="78"/>
      <c r="C258" s="23"/>
      <c r="D258" s="110"/>
      <c r="E258" s="31"/>
      <c r="F258" s="32"/>
      <c r="G258" s="32"/>
    </row>
    <row r="259" spans="2:9" ht="24" customHeight="1">
      <c r="B259" s="78"/>
      <c r="C259" s="23"/>
      <c r="D259" s="289" t="s">
        <v>292</v>
      </c>
      <c r="E259" s="290"/>
      <c r="F259" s="32"/>
      <c r="G259" s="32"/>
      <c r="I259" s="42"/>
    </row>
    <row r="260" spans="2:9" ht="36" customHeight="1">
      <c r="B260" s="78"/>
      <c r="C260" s="23"/>
      <c r="D260" s="291" t="s">
        <v>329</v>
      </c>
      <c r="E260" s="292"/>
      <c r="F260" s="32"/>
      <c r="G260" s="32"/>
      <c r="I260" s="42"/>
    </row>
    <row r="261" spans="2:7" ht="11.25" customHeight="1">
      <c r="B261" s="78"/>
      <c r="C261" s="23"/>
      <c r="D261" s="130"/>
      <c r="E261" s="159"/>
      <c r="F261" s="44"/>
      <c r="G261" s="44"/>
    </row>
    <row r="262" spans="2:7" ht="20.25" customHeight="1">
      <c r="B262" s="78"/>
      <c r="C262" s="20" t="s">
        <v>214</v>
      </c>
      <c r="D262" s="272" t="s">
        <v>250</v>
      </c>
      <c r="E262" s="273"/>
      <c r="F262" s="22">
        <f>F264+F265</f>
        <v>82440</v>
      </c>
      <c r="G262" s="22">
        <f>G266+G267+G268</f>
        <v>60000</v>
      </c>
    </row>
    <row r="263" spans="2:7" ht="10.5" customHeight="1">
      <c r="B263" s="78"/>
      <c r="C263" s="23"/>
      <c r="D263" s="155"/>
      <c r="E263" s="101"/>
      <c r="F263" s="102"/>
      <c r="G263" s="102"/>
    </row>
    <row r="264" spans="2:7" ht="87.75" customHeight="1">
      <c r="B264" s="78"/>
      <c r="C264" s="23"/>
      <c r="D264" s="125" t="s">
        <v>399</v>
      </c>
      <c r="E264" s="203" t="s">
        <v>395</v>
      </c>
      <c r="F264" s="120">
        <v>70074</v>
      </c>
      <c r="G264" s="32"/>
    </row>
    <row r="265" spans="2:7" ht="90">
      <c r="B265" s="78"/>
      <c r="C265" s="23"/>
      <c r="D265" s="125" t="s">
        <v>76</v>
      </c>
      <c r="E265" s="203" t="s">
        <v>395</v>
      </c>
      <c r="F265" s="120">
        <v>12366</v>
      </c>
      <c r="G265" s="32"/>
    </row>
    <row r="266" spans="2:7" ht="15">
      <c r="B266" s="78"/>
      <c r="C266" s="23"/>
      <c r="D266" s="110" t="s">
        <v>52</v>
      </c>
      <c r="E266" s="31" t="s">
        <v>53</v>
      </c>
      <c r="F266" s="32"/>
      <c r="G266" s="32">
        <v>1500</v>
      </c>
    </row>
    <row r="267" spans="2:7" ht="15">
      <c r="B267" s="78"/>
      <c r="C267" s="23"/>
      <c r="D267" s="110" t="s">
        <v>100</v>
      </c>
      <c r="E267" s="31" t="s">
        <v>13</v>
      </c>
      <c r="F267" s="32"/>
      <c r="G267" s="32">
        <v>8500</v>
      </c>
    </row>
    <row r="268" spans="2:9" ht="15.75" customHeight="1">
      <c r="B268" s="78"/>
      <c r="C268" s="23"/>
      <c r="D268" s="110" t="s">
        <v>103</v>
      </c>
      <c r="E268" s="31" t="s">
        <v>3</v>
      </c>
      <c r="F268" s="32"/>
      <c r="G268" s="32">
        <f>60000-10000</f>
        <v>50000</v>
      </c>
      <c r="I268" s="42"/>
    </row>
    <row r="269" spans="2:7" ht="9.75" customHeight="1">
      <c r="B269" s="78"/>
      <c r="C269" s="23"/>
      <c r="D269" s="110"/>
      <c r="E269" s="31"/>
      <c r="F269" s="32"/>
      <c r="G269" s="32"/>
    </row>
    <row r="270" spans="2:9" ht="24" customHeight="1">
      <c r="B270" s="78"/>
      <c r="C270" s="23"/>
      <c r="D270" s="289" t="s">
        <v>292</v>
      </c>
      <c r="E270" s="290"/>
      <c r="F270" s="32"/>
      <c r="G270" s="32"/>
      <c r="I270" s="42"/>
    </row>
    <row r="271" spans="2:9" ht="32.25" customHeight="1">
      <c r="B271" s="78"/>
      <c r="C271" s="23"/>
      <c r="D271" s="291" t="s">
        <v>320</v>
      </c>
      <c r="E271" s="292"/>
      <c r="F271" s="32"/>
      <c r="G271" s="32"/>
      <c r="I271" s="42"/>
    </row>
    <row r="272" spans="2:7" ht="9" customHeight="1">
      <c r="B272" s="78"/>
      <c r="C272" s="23"/>
      <c r="D272" s="130"/>
      <c r="E272" s="159"/>
      <c r="F272" s="44"/>
      <c r="G272" s="44"/>
    </row>
    <row r="273" spans="2:7" ht="15">
      <c r="B273" s="78"/>
      <c r="C273" s="20" t="s">
        <v>215</v>
      </c>
      <c r="D273" s="272" t="s">
        <v>88</v>
      </c>
      <c r="E273" s="273"/>
      <c r="F273" s="22"/>
      <c r="G273" s="22">
        <f>G275</f>
        <v>8000</v>
      </c>
    </row>
    <row r="274" spans="2:7" ht="9.75" customHeight="1">
      <c r="B274" s="78"/>
      <c r="C274" s="23"/>
      <c r="D274" s="155"/>
      <c r="E274" s="101"/>
      <c r="F274" s="102"/>
      <c r="G274" s="102"/>
    </row>
    <row r="275" spans="2:7" ht="45">
      <c r="B275" s="78"/>
      <c r="C275" s="23"/>
      <c r="D275" s="110" t="s">
        <v>92</v>
      </c>
      <c r="E275" s="31" t="s">
        <v>112</v>
      </c>
      <c r="F275" s="32"/>
      <c r="G275" s="32">
        <v>8000</v>
      </c>
    </row>
    <row r="276" spans="2:7" ht="10.5" customHeight="1">
      <c r="B276" s="78"/>
      <c r="C276" s="23"/>
      <c r="D276" s="110"/>
      <c r="E276" s="31"/>
      <c r="F276" s="32"/>
      <c r="G276" s="32"/>
    </row>
    <row r="277" spans="2:9" ht="24" customHeight="1">
      <c r="B277" s="78"/>
      <c r="C277" s="23"/>
      <c r="D277" s="289" t="s">
        <v>292</v>
      </c>
      <c r="E277" s="290"/>
      <c r="F277" s="32"/>
      <c r="G277" s="32"/>
      <c r="I277" s="42"/>
    </row>
    <row r="278" spans="2:9" ht="22.5" customHeight="1">
      <c r="B278" s="78"/>
      <c r="C278" s="23"/>
      <c r="D278" s="291" t="s">
        <v>371</v>
      </c>
      <c r="E278" s="292"/>
      <c r="F278" s="32"/>
      <c r="G278" s="32"/>
      <c r="I278" s="42"/>
    </row>
    <row r="279" spans="2:7" ht="9.75" customHeight="1">
      <c r="B279" s="78"/>
      <c r="C279" s="23"/>
      <c r="D279" s="130"/>
      <c r="E279" s="159"/>
      <c r="F279" s="44"/>
      <c r="G279" s="44"/>
    </row>
    <row r="280" spans="2:7" s="87" customFormat="1" ht="27" customHeight="1">
      <c r="B280" s="79">
        <v>752</v>
      </c>
      <c r="C280" s="259" t="s">
        <v>519</v>
      </c>
      <c r="D280" s="260"/>
      <c r="E280" s="261"/>
      <c r="F280" s="86">
        <f>F281+F301+F321+F329+F294</f>
        <v>1100</v>
      </c>
      <c r="G280" s="86">
        <f>G281</f>
        <v>1100</v>
      </c>
    </row>
    <row r="281" spans="2:7" ht="20.25" customHeight="1">
      <c r="B281" s="78"/>
      <c r="C281" s="20" t="s">
        <v>520</v>
      </c>
      <c r="D281" s="272" t="s">
        <v>521</v>
      </c>
      <c r="E281" s="273"/>
      <c r="F281" s="22">
        <f>F283</f>
        <v>1100</v>
      </c>
      <c r="G281" s="22">
        <f>G284</f>
        <v>1100</v>
      </c>
    </row>
    <row r="282" spans="2:7" ht="12" customHeight="1">
      <c r="B282" s="78"/>
      <c r="C282" s="23"/>
      <c r="D282" s="129"/>
      <c r="E282" s="25"/>
      <c r="F282" s="26"/>
      <c r="G282" s="26"/>
    </row>
    <row r="283" spans="2:7" ht="75">
      <c r="B283" s="78"/>
      <c r="C283" s="23"/>
      <c r="D283" s="127" t="s">
        <v>47</v>
      </c>
      <c r="E283" s="119" t="s">
        <v>60</v>
      </c>
      <c r="F283" s="32">
        <v>1100</v>
      </c>
      <c r="G283" s="32"/>
    </row>
    <row r="284" spans="2:7" ht="21" customHeight="1">
      <c r="B284" s="78"/>
      <c r="C284" s="23"/>
      <c r="D284" s="110" t="s">
        <v>2</v>
      </c>
      <c r="E284" s="31" t="s">
        <v>522</v>
      </c>
      <c r="F284" s="32"/>
      <c r="G284" s="32">
        <v>1100</v>
      </c>
    </row>
    <row r="285" spans="2:9" ht="20.25" customHeight="1">
      <c r="B285" s="78"/>
      <c r="C285" s="23"/>
      <c r="D285" s="289" t="s">
        <v>292</v>
      </c>
      <c r="E285" s="290"/>
      <c r="F285" s="32"/>
      <c r="G285" s="32"/>
      <c r="I285" s="42"/>
    </row>
    <row r="286" spans="2:9" ht="32.25" customHeight="1">
      <c r="B286" s="78"/>
      <c r="C286" s="23"/>
      <c r="D286" s="291" t="s">
        <v>329</v>
      </c>
      <c r="E286" s="292"/>
      <c r="F286" s="32"/>
      <c r="G286" s="32"/>
      <c r="I286" s="42"/>
    </row>
    <row r="287" spans="2:7" ht="9.75" customHeight="1">
      <c r="B287" s="78"/>
      <c r="C287" s="23"/>
      <c r="D287" s="130"/>
      <c r="E287" s="159"/>
      <c r="F287" s="44"/>
      <c r="G287" s="44"/>
    </row>
    <row r="288" spans="2:7" s="87" customFormat="1" ht="27" customHeight="1">
      <c r="B288" s="79">
        <v>754</v>
      </c>
      <c r="C288" s="259" t="s">
        <v>129</v>
      </c>
      <c r="D288" s="260"/>
      <c r="E288" s="261"/>
      <c r="F288" s="86">
        <f>F289+F309+F330+F337+F302</f>
        <v>7784520</v>
      </c>
      <c r="G288" s="86">
        <f>G289+G309+G330+G337+G296</f>
        <v>22900</v>
      </c>
    </row>
    <row r="289" spans="2:7" ht="20.25" customHeight="1">
      <c r="B289" s="78"/>
      <c r="C289" s="20" t="s">
        <v>216</v>
      </c>
      <c r="D289" s="272" t="s">
        <v>251</v>
      </c>
      <c r="E289" s="273"/>
      <c r="F289" s="22"/>
      <c r="G289" s="22">
        <f>G291</f>
        <v>3000</v>
      </c>
    </row>
    <row r="290" spans="2:7" ht="12" customHeight="1">
      <c r="B290" s="78"/>
      <c r="C290" s="23"/>
      <c r="D290" s="129"/>
      <c r="E290" s="25"/>
      <c r="F290" s="26"/>
      <c r="G290" s="26"/>
    </row>
    <row r="291" spans="2:7" ht="30">
      <c r="B291" s="78"/>
      <c r="C291" s="23"/>
      <c r="D291" s="110" t="s">
        <v>331</v>
      </c>
      <c r="E291" s="31" t="s">
        <v>332</v>
      </c>
      <c r="F291" s="32"/>
      <c r="G291" s="32">
        <v>3000</v>
      </c>
    </row>
    <row r="292" spans="2:7" ht="9" customHeight="1">
      <c r="B292" s="78"/>
      <c r="C292" s="23"/>
      <c r="D292" s="110"/>
      <c r="E292" s="31"/>
      <c r="F292" s="32"/>
      <c r="G292" s="32"/>
    </row>
    <row r="293" spans="2:9" ht="20.25" customHeight="1">
      <c r="B293" s="78"/>
      <c r="C293" s="23"/>
      <c r="D293" s="289" t="s">
        <v>292</v>
      </c>
      <c r="E293" s="290"/>
      <c r="F293" s="32"/>
      <c r="G293" s="32"/>
      <c r="I293" s="42"/>
    </row>
    <row r="294" spans="2:9" ht="32.25" customHeight="1">
      <c r="B294" s="78"/>
      <c r="C294" s="23"/>
      <c r="D294" s="291" t="s">
        <v>329</v>
      </c>
      <c r="E294" s="292"/>
      <c r="F294" s="32"/>
      <c r="G294" s="32"/>
      <c r="I294" s="42"/>
    </row>
    <row r="295" spans="2:7" ht="9.75" customHeight="1">
      <c r="B295" s="78"/>
      <c r="C295" s="23"/>
      <c r="D295" s="130"/>
      <c r="E295" s="159"/>
      <c r="F295" s="44"/>
      <c r="G295" s="44"/>
    </row>
    <row r="296" spans="2:7" ht="20.25" customHeight="1" hidden="1">
      <c r="B296" s="78"/>
      <c r="C296" s="20" t="s">
        <v>483</v>
      </c>
      <c r="D296" s="272" t="s">
        <v>484</v>
      </c>
      <c r="E296" s="273"/>
      <c r="F296" s="22"/>
      <c r="G296" s="22">
        <f>G298</f>
        <v>0</v>
      </c>
    </row>
    <row r="297" spans="2:7" ht="7.5" customHeight="1" hidden="1">
      <c r="B297" s="78"/>
      <c r="C297" s="23"/>
      <c r="D297" s="129"/>
      <c r="E297" s="25"/>
      <c r="F297" s="26"/>
      <c r="G297" s="26"/>
    </row>
    <row r="298" spans="2:7" ht="30" hidden="1">
      <c r="B298" s="78"/>
      <c r="C298" s="23"/>
      <c r="D298" s="110" t="s">
        <v>485</v>
      </c>
      <c r="E298" s="31" t="s">
        <v>486</v>
      </c>
      <c r="F298" s="32"/>
      <c r="G298" s="32"/>
    </row>
    <row r="299" spans="2:7" ht="6" customHeight="1" hidden="1">
      <c r="B299" s="78"/>
      <c r="C299" s="23"/>
      <c r="D299" s="110"/>
      <c r="E299" s="31"/>
      <c r="F299" s="32"/>
      <c r="G299" s="32"/>
    </row>
    <row r="300" spans="2:9" ht="18.75" customHeight="1" hidden="1">
      <c r="B300" s="78"/>
      <c r="C300" s="23"/>
      <c r="D300" s="289" t="s">
        <v>292</v>
      </c>
      <c r="E300" s="290"/>
      <c r="F300" s="32"/>
      <c r="G300" s="32"/>
      <c r="I300" s="42"/>
    </row>
    <row r="301" spans="2:9" ht="28.5" customHeight="1" hidden="1">
      <c r="B301" s="78"/>
      <c r="C301" s="69"/>
      <c r="D301" s="313" t="s">
        <v>329</v>
      </c>
      <c r="E301" s="314"/>
      <c r="F301" s="44"/>
      <c r="G301" s="44"/>
      <c r="I301" s="42"/>
    </row>
    <row r="302" spans="2:9" ht="24" customHeight="1">
      <c r="B302" s="78"/>
      <c r="C302" s="20" t="s">
        <v>38</v>
      </c>
      <c r="D302" s="286" t="s">
        <v>386</v>
      </c>
      <c r="E302" s="287"/>
      <c r="F302" s="222">
        <f>F305+F304</f>
        <v>7775120</v>
      </c>
      <c r="G302" s="196"/>
      <c r="I302" s="42"/>
    </row>
    <row r="303" spans="2:7" ht="21.75" customHeight="1">
      <c r="B303" s="78"/>
      <c r="C303" s="23"/>
      <c r="D303" s="155"/>
      <c r="E303" s="101"/>
      <c r="F303" s="102"/>
      <c r="G303" s="102"/>
    </row>
    <row r="304" spans="2:7" ht="74.25" customHeight="1">
      <c r="B304" s="78"/>
      <c r="C304" s="23"/>
      <c r="D304" s="131" t="s">
        <v>95</v>
      </c>
      <c r="E304" s="119" t="s">
        <v>60</v>
      </c>
      <c r="F304" s="29">
        <v>7775000</v>
      </c>
      <c r="G304" s="29"/>
    </row>
    <row r="305" spans="2:7" ht="64.5" customHeight="1">
      <c r="B305" s="78"/>
      <c r="C305" s="3"/>
      <c r="D305" s="166" t="s">
        <v>61</v>
      </c>
      <c r="E305" s="11" t="s">
        <v>62</v>
      </c>
      <c r="F305" s="12">
        <v>120</v>
      </c>
      <c r="G305" s="12"/>
    </row>
    <row r="306" spans="2:7" ht="13.5" customHeight="1">
      <c r="B306" s="78"/>
      <c r="C306" s="3"/>
      <c r="D306" s="166"/>
      <c r="E306" s="11"/>
      <c r="F306" s="12"/>
      <c r="G306" s="12"/>
    </row>
    <row r="307" spans="2:9" ht="24" customHeight="1">
      <c r="B307" s="78"/>
      <c r="C307" s="23"/>
      <c r="D307" s="289" t="s">
        <v>292</v>
      </c>
      <c r="E307" s="290"/>
      <c r="F307" s="32"/>
      <c r="G307" s="32"/>
      <c r="I307" s="42"/>
    </row>
    <row r="308" spans="2:9" ht="25.5" customHeight="1">
      <c r="B308" s="78"/>
      <c r="C308" s="23"/>
      <c r="D308" s="313" t="s">
        <v>319</v>
      </c>
      <c r="E308" s="314"/>
      <c r="F308" s="44"/>
      <c r="G308" s="44"/>
      <c r="I308" s="42"/>
    </row>
    <row r="309" spans="2:7" ht="15">
      <c r="B309" s="78"/>
      <c r="C309" s="20" t="s">
        <v>217</v>
      </c>
      <c r="D309" s="272" t="s">
        <v>252</v>
      </c>
      <c r="E309" s="273"/>
      <c r="F309" s="22">
        <f>F311</f>
        <v>9400</v>
      </c>
      <c r="G309" s="22">
        <f>G312</f>
        <v>9400</v>
      </c>
    </row>
    <row r="310" spans="2:7" ht="15">
      <c r="B310" s="78"/>
      <c r="C310" s="23"/>
      <c r="D310" s="129"/>
      <c r="E310" s="25"/>
      <c r="F310" s="26"/>
      <c r="G310" s="26"/>
    </row>
    <row r="311" spans="2:7" ht="75" customHeight="1">
      <c r="B311" s="78"/>
      <c r="C311" s="23"/>
      <c r="D311" s="127" t="s">
        <v>47</v>
      </c>
      <c r="E311" s="119" t="s">
        <v>60</v>
      </c>
      <c r="F311" s="120">
        <v>9400</v>
      </c>
      <c r="G311" s="32"/>
    </row>
    <row r="312" spans="2:7" ht="60">
      <c r="B312" s="78"/>
      <c r="C312" s="23"/>
      <c r="D312" s="110" t="s">
        <v>146</v>
      </c>
      <c r="E312" s="31" t="s">
        <v>307</v>
      </c>
      <c r="F312" s="32"/>
      <c r="G312" s="32">
        <f>SUM(G314:G325)</f>
        <v>9400</v>
      </c>
    </row>
    <row r="313" spans="2:9" ht="18" customHeight="1">
      <c r="B313" s="78"/>
      <c r="C313" s="23"/>
      <c r="D313" s="110"/>
      <c r="E313" s="31" t="s">
        <v>124</v>
      </c>
      <c r="F313" s="32"/>
      <c r="G313" s="32"/>
      <c r="I313" s="42"/>
    </row>
    <row r="314" spans="2:7" ht="22.5" customHeight="1">
      <c r="B314" s="78"/>
      <c r="C314" s="23"/>
      <c r="D314" s="110"/>
      <c r="E314" s="89" t="s">
        <v>333</v>
      </c>
      <c r="F314" s="32"/>
      <c r="G314" s="90">
        <v>900</v>
      </c>
    </row>
    <row r="315" spans="2:7" ht="21.75" customHeight="1">
      <c r="B315" s="78"/>
      <c r="C315" s="23"/>
      <c r="D315" s="110"/>
      <c r="E315" s="89" t="s">
        <v>334</v>
      </c>
      <c r="F315" s="32"/>
      <c r="G315" s="90">
        <v>700</v>
      </c>
    </row>
    <row r="316" spans="2:7" ht="22.5" customHeight="1">
      <c r="B316" s="78"/>
      <c r="C316" s="23"/>
      <c r="D316" s="110"/>
      <c r="E316" s="89" t="s">
        <v>335</v>
      </c>
      <c r="F316" s="32"/>
      <c r="G316" s="90">
        <v>900</v>
      </c>
    </row>
    <row r="317" spans="2:7" ht="21.75" customHeight="1">
      <c r="B317" s="78"/>
      <c r="C317" s="23"/>
      <c r="D317" s="110"/>
      <c r="E317" s="89" t="s">
        <v>336</v>
      </c>
      <c r="F317" s="32"/>
      <c r="G317" s="90">
        <v>850</v>
      </c>
    </row>
    <row r="318" spans="2:7" ht="22.5" customHeight="1">
      <c r="B318" s="78"/>
      <c r="C318" s="23"/>
      <c r="D318" s="110"/>
      <c r="E318" s="89" t="s">
        <v>337</v>
      </c>
      <c r="F318" s="32"/>
      <c r="G318" s="90">
        <v>850</v>
      </c>
    </row>
    <row r="319" spans="2:7" ht="22.5" customHeight="1">
      <c r="B319" s="78"/>
      <c r="C319" s="23"/>
      <c r="D319" s="110"/>
      <c r="E319" s="89" t="s">
        <v>313</v>
      </c>
      <c r="F319" s="32"/>
      <c r="G319" s="90">
        <v>750</v>
      </c>
    </row>
    <row r="320" spans="2:7" ht="21.75" customHeight="1">
      <c r="B320" s="78"/>
      <c r="C320" s="23"/>
      <c r="D320" s="110"/>
      <c r="E320" s="89" t="s">
        <v>314</v>
      </c>
      <c r="F320" s="32"/>
      <c r="G320" s="90">
        <v>700</v>
      </c>
    </row>
    <row r="321" spans="2:7" ht="22.5" customHeight="1">
      <c r="B321" s="78"/>
      <c r="C321" s="23"/>
      <c r="D321" s="110"/>
      <c r="E321" s="89" t="s">
        <v>316</v>
      </c>
      <c r="F321" s="32"/>
      <c r="G321" s="90">
        <v>800</v>
      </c>
    </row>
    <row r="322" spans="2:7" ht="21.75" customHeight="1">
      <c r="B322" s="78"/>
      <c r="C322" s="23"/>
      <c r="D322" s="110"/>
      <c r="E322" s="89" t="s">
        <v>338</v>
      </c>
      <c r="F322" s="32"/>
      <c r="G322" s="90">
        <v>700</v>
      </c>
    </row>
    <row r="323" spans="2:7" ht="22.5" customHeight="1">
      <c r="B323" s="78"/>
      <c r="C323" s="23"/>
      <c r="D323" s="110"/>
      <c r="E323" s="89" t="s">
        <v>339</v>
      </c>
      <c r="F323" s="32"/>
      <c r="G323" s="90">
        <v>750</v>
      </c>
    </row>
    <row r="324" spans="2:7" ht="21.75" customHeight="1">
      <c r="B324" s="78"/>
      <c r="C324" s="23"/>
      <c r="D324" s="110"/>
      <c r="E324" s="89" t="s">
        <v>340</v>
      </c>
      <c r="F324" s="32"/>
      <c r="G324" s="90">
        <v>800</v>
      </c>
    </row>
    <row r="325" spans="2:7" ht="21.75" customHeight="1">
      <c r="B325" s="78"/>
      <c r="C325" s="23"/>
      <c r="D325" s="110"/>
      <c r="E325" s="190" t="s">
        <v>457</v>
      </c>
      <c r="F325" s="32"/>
      <c r="G325" s="90">
        <v>700</v>
      </c>
    </row>
    <row r="326" spans="2:7" ht="13.5" customHeight="1">
      <c r="B326" s="78"/>
      <c r="C326" s="23"/>
      <c r="D326" s="110"/>
      <c r="E326" s="31"/>
      <c r="F326" s="32"/>
      <c r="G326" s="32"/>
    </row>
    <row r="327" spans="2:9" ht="24" customHeight="1">
      <c r="B327" s="78"/>
      <c r="C327" s="23"/>
      <c r="D327" s="289" t="s">
        <v>292</v>
      </c>
      <c r="E327" s="290"/>
      <c r="F327" s="32"/>
      <c r="G327" s="32"/>
      <c r="I327" s="42"/>
    </row>
    <row r="328" spans="2:9" ht="36" customHeight="1">
      <c r="B328" s="78"/>
      <c r="C328" s="23"/>
      <c r="D328" s="291" t="s">
        <v>329</v>
      </c>
      <c r="E328" s="292"/>
      <c r="F328" s="32"/>
      <c r="G328" s="32"/>
      <c r="I328" s="42"/>
    </row>
    <row r="329" spans="2:7" ht="18.75" customHeight="1">
      <c r="B329" s="78"/>
      <c r="C329" s="23"/>
      <c r="D329" s="130"/>
      <c r="E329" s="159"/>
      <c r="F329" s="44"/>
      <c r="G329" s="44"/>
    </row>
    <row r="330" spans="2:7" ht="15">
      <c r="B330" s="78"/>
      <c r="C330" s="20" t="s">
        <v>218</v>
      </c>
      <c r="D330" s="272" t="s">
        <v>253</v>
      </c>
      <c r="E330" s="273"/>
      <c r="F330" s="22"/>
      <c r="G330" s="22">
        <f>G332</f>
        <v>3000</v>
      </c>
    </row>
    <row r="331" spans="2:7" ht="12.75" customHeight="1">
      <c r="B331" s="78"/>
      <c r="C331" s="23"/>
      <c r="D331" s="129"/>
      <c r="E331" s="25"/>
      <c r="F331" s="26"/>
      <c r="G331" s="26"/>
    </row>
    <row r="332" spans="2:7" ht="15">
      <c r="B332" s="78"/>
      <c r="C332" s="23"/>
      <c r="D332" s="110" t="s">
        <v>100</v>
      </c>
      <c r="E332" s="31" t="s">
        <v>13</v>
      </c>
      <c r="F332" s="32"/>
      <c r="G332" s="32">
        <v>3000</v>
      </c>
    </row>
    <row r="333" spans="2:9" ht="11.25" customHeight="1">
      <c r="B333" s="78"/>
      <c r="C333" s="23"/>
      <c r="D333" s="110"/>
      <c r="E333" s="31"/>
      <c r="F333" s="32"/>
      <c r="G333" s="32"/>
      <c r="I333" s="42"/>
    </row>
    <row r="334" spans="2:9" ht="24" customHeight="1">
      <c r="B334" s="78"/>
      <c r="C334" s="23"/>
      <c r="D334" s="289" t="s">
        <v>292</v>
      </c>
      <c r="E334" s="290"/>
      <c r="F334" s="32"/>
      <c r="G334" s="32"/>
      <c r="I334" s="42"/>
    </row>
    <row r="335" spans="2:9" ht="31.5" customHeight="1">
      <c r="B335" s="78"/>
      <c r="C335" s="23"/>
      <c r="D335" s="291" t="s">
        <v>541</v>
      </c>
      <c r="E335" s="292"/>
      <c r="F335" s="32"/>
      <c r="G335" s="32"/>
      <c r="I335" s="42"/>
    </row>
    <row r="336" spans="2:7" ht="10.5" customHeight="1">
      <c r="B336" s="78"/>
      <c r="C336" s="69"/>
      <c r="D336" s="130"/>
      <c r="E336" s="159"/>
      <c r="F336" s="44"/>
      <c r="G336" s="44"/>
    </row>
    <row r="337" spans="2:7" ht="15">
      <c r="B337" s="78"/>
      <c r="C337" s="212" t="s">
        <v>219</v>
      </c>
      <c r="D337" s="286" t="s">
        <v>88</v>
      </c>
      <c r="E337" s="287"/>
      <c r="F337" s="213"/>
      <c r="G337" s="213">
        <f>G341+G339+G340</f>
        <v>7500</v>
      </c>
    </row>
    <row r="338" spans="2:7" ht="15">
      <c r="B338" s="78"/>
      <c r="C338" s="23"/>
      <c r="D338" s="129"/>
      <c r="E338" s="25"/>
      <c r="F338" s="26"/>
      <c r="G338" s="26"/>
    </row>
    <row r="339" spans="2:7" ht="15">
      <c r="B339" s="78"/>
      <c r="C339" s="23"/>
      <c r="D339" s="110" t="s">
        <v>41</v>
      </c>
      <c r="E339" s="31" t="s">
        <v>9</v>
      </c>
      <c r="F339" s="32"/>
      <c r="G339" s="32">
        <v>400</v>
      </c>
    </row>
    <row r="340" spans="2:7" ht="15">
      <c r="B340" s="78"/>
      <c r="C340" s="23"/>
      <c r="D340" s="110" t="s">
        <v>52</v>
      </c>
      <c r="E340" s="31" t="s">
        <v>53</v>
      </c>
      <c r="F340" s="32"/>
      <c r="G340" s="32">
        <v>2100</v>
      </c>
    </row>
    <row r="341" spans="2:7" ht="30">
      <c r="B341" s="78"/>
      <c r="C341" s="23"/>
      <c r="D341" s="110" t="s">
        <v>167</v>
      </c>
      <c r="E341" s="31" t="s">
        <v>171</v>
      </c>
      <c r="F341" s="32"/>
      <c r="G341" s="32">
        <v>5000</v>
      </c>
    </row>
    <row r="342" spans="2:7" ht="15">
      <c r="B342" s="78"/>
      <c r="C342" s="23"/>
      <c r="D342" s="110"/>
      <c r="E342" s="31"/>
      <c r="F342" s="32"/>
      <c r="G342" s="32"/>
    </row>
    <row r="343" spans="2:9" ht="24" customHeight="1">
      <c r="B343" s="78"/>
      <c r="C343" s="23"/>
      <c r="D343" s="289" t="s">
        <v>292</v>
      </c>
      <c r="E343" s="290"/>
      <c r="F343" s="32"/>
      <c r="G343" s="32"/>
      <c r="I343" s="42"/>
    </row>
    <row r="344" spans="2:9" ht="36" customHeight="1">
      <c r="B344" s="78"/>
      <c r="C344" s="23"/>
      <c r="D344" s="291" t="s">
        <v>329</v>
      </c>
      <c r="E344" s="292"/>
      <c r="F344" s="32"/>
      <c r="G344" s="32"/>
      <c r="I344" s="42"/>
    </row>
    <row r="345" spans="2:7" ht="10.5" customHeight="1">
      <c r="B345" s="78"/>
      <c r="C345" s="23"/>
      <c r="D345" s="130"/>
      <c r="E345" s="159"/>
      <c r="F345" s="44"/>
      <c r="G345" s="44"/>
    </row>
    <row r="346" spans="2:7" s="87" customFormat="1" ht="65.25" customHeight="1">
      <c r="B346" s="79">
        <v>756</v>
      </c>
      <c r="C346" s="300" t="s">
        <v>276</v>
      </c>
      <c r="D346" s="301"/>
      <c r="E346" s="302"/>
      <c r="F346" s="86">
        <f>F347+F356</f>
        <v>37827579</v>
      </c>
      <c r="G346" s="86">
        <f>G347+G356</f>
        <v>0</v>
      </c>
    </row>
    <row r="347" spans="2:7" ht="49.5" customHeight="1">
      <c r="B347" s="78"/>
      <c r="C347" s="20" t="s">
        <v>274</v>
      </c>
      <c r="D347" s="272" t="s">
        <v>277</v>
      </c>
      <c r="E347" s="273"/>
      <c r="F347" s="22">
        <f>F349+F350+F351</f>
        <v>3940000</v>
      </c>
      <c r="G347" s="22"/>
    </row>
    <row r="348" spans="2:7" ht="15">
      <c r="B348" s="78"/>
      <c r="C348" s="23"/>
      <c r="D348" s="129"/>
      <c r="E348" s="25"/>
      <c r="F348" s="26"/>
      <c r="G348" s="26"/>
    </row>
    <row r="349" spans="2:7" ht="15">
      <c r="B349" s="78"/>
      <c r="C349" s="23"/>
      <c r="D349" s="125" t="s">
        <v>341</v>
      </c>
      <c r="E349" s="122" t="s">
        <v>465</v>
      </c>
      <c r="F349" s="120">
        <v>3850000</v>
      </c>
      <c r="G349" s="32"/>
    </row>
    <row r="350" spans="2:7" ht="15">
      <c r="B350" s="78"/>
      <c r="C350" s="23"/>
      <c r="D350" s="125" t="s">
        <v>342</v>
      </c>
      <c r="E350" s="122" t="s">
        <v>466</v>
      </c>
      <c r="F350" s="120">
        <v>12000</v>
      </c>
      <c r="G350" s="32"/>
    </row>
    <row r="351" spans="2:9" ht="20.25" customHeight="1">
      <c r="B351" s="78"/>
      <c r="C351" s="23"/>
      <c r="D351" s="125" t="s">
        <v>343</v>
      </c>
      <c r="E351" s="122" t="s">
        <v>397</v>
      </c>
      <c r="F351" s="120">
        <v>78000</v>
      </c>
      <c r="G351" s="32"/>
      <c r="I351" s="42"/>
    </row>
    <row r="352" spans="2:7" ht="13.5" customHeight="1">
      <c r="B352" s="78"/>
      <c r="C352" s="23"/>
      <c r="D352" s="110"/>
      <c r="E352" s="31"/>
      <c r="F352" s="32"/>
      <c r="G352" s="32"/>
    </row>
    <row r="353" spans="2:9" ht="24" customHeight="1">
      <c r="B353" s="78"/>
      <c r="C353" s="23"/>
      <c r="D353" s="289" t="s">
        <v>292</v>
      </c>
      <c r="E353" s="290"/>
      <c r="F353" s="32"/>
      <c r="G353" s="32"/>
      <c r="I353" s="42"/>
    </row>
    <row r="354" spans="2:9" ht="17.25" customHeight="1">
      <c r="B354" s="78"/>
      <c r="C354" s="23"/>
      <c r="D354" s="291" t="s">
        <v>344</v>
      </c>
      <c r="E354" s="292"/>
      <c r="F354" s="32"/>
      <c r="G354" s="32"/>
      <c r="I354" s="42"/>
    </row>
    <row r="355" spans="2:7" ht="9" customHeight="1">
      <c r="B355" s="78"/>
      <c r="C355" s="23"/>
      <c r="D355" s="130"/>
      <c r="E355" s="159"/>
      <c r="F355" s="44"/>
      <c r="G355" s="44"/>
    </row>
    <row r="356" spans="2:7" ht="42" customHeight="1">
      <c r="B356" s="78"/>
      <c r="C356" s="20" t="s">
        <v>275</v>
      </c>
      <c r="D356" s="272" t="s">
        <v>278</v>
      </c>
      <c r="E356" s="273"/>
      <c r="F356" s="22">
        <f>F358+F359</f>
        <v>33887579</v>
      </c>
      <c r="G356" s="22"/>
    </row>
    <row r="357" spans="2:7" ht="15">
      <c r="B357" s="78"/>
      <c r="C357" s="23"/>
      <c r="D357" s="129"/>
      <c r="E357" s="25"/>
      <c r="F357" s="26"/>
      <c r="G357" s="26"/>
    </row>
    <row r="358" spans="2:7" ht="15">
      <c r="B358" s="78"/>
      <c r="C358" s="23"/>
      <c r="D358" s="125" t="s">
        <v>345</v>
      </c>
      <c r="E358" s="122" t="s">
        <v>347</v>
      </c>
      <c r="F358" s="120">
        <v>33017579</v>
      </c>
      <c r="G358" s="32"/>
    </row>
    <row r="359" spans="2:7" ht="15">
      <c r="B359" s="78"/>
      <c r="C359" s="23"/>
      <c r="D359" s="125" t="s">
        <v>346</v>
      </c>
      <c r="E359" s="122" t="s">
        <v>503</v>
      </c>
      <c r="F359" s="120">
        <v>870000</v>
      </c>
      <c r="G359" s="32"/>
    </row>
    <row r="360" spans="2:9" ht="15" customHeight="1">
      <c r="B360" s="78"/>
      <c r="C360" s="23"/>
      <c r="D360" s="110"/>
      <c r="E360" s="31"/>
      <c r="F360" s="32"/>
      <c r="G360" s="32"/>
      <c r="I360" s="42"/>
    </row>
    <row r="361" spans="2:9" ht="21.75" customHeight="1">
      <c r="B361" s="78"/>
      <c r="C361" s="23"/>
      <c r="D361" s="289" t="s">
        <v>292</v>
      </c>
      <c r="E361" s="290"/>
      <c r="F361" s="32"/>
      <c r="G361" s="32"/>
      <c r="I361" s="42"/>
    </row>
    <row r="362" spans="2:9" ht="15" customHeight="1">
      <c r="B362" s="78"/>
      <c r="C362" s="23"/>
      <c r="D362" s="291" t="s">
        <v>319</v>
      </c>
      <c r="E362" s="292"/>
      <c r="F362" s="32"/>
      <c r="G362" s="32"/>
      <c r="I362" s="42"/>
    </row>
    <row r="363" spans="2:7" ht="11.25" customHeight="1">
      <c r="B363" s="78"/>
      <c r="C363" s="23"/>
      <c r="D363" s="130"/>
      <c r="E363" s="159"/>
      <c r="F363" s="44"/>
      <c r="G363" s="44"/>
    </row>
    <row r="364" spans="2:7" s="87" customFormat="1" ht="31.5" customHeight="1">
      <c r="B364" s="79">
        <v>757</v>
      </c>
      <c r="C364" s="259" t="s">
        <v>254</v>
      </c>
      <c r="D364" s="260"/>
      <c r="E364" s="261"/>
      <c r="F364" s="86">
        <f>F365+F372</f>
        <v>0</v>
      </c>
      <c r="G364" s="86">
        <f>G365+G372</f>
        <v>2258875</v>
      </c>
    </row>
    <row r="365" spans="2:7" ht="38.25" customHeight="1">
      <c r="B365" s="78"/>
      <c r="C365" s="20" t="s">
        <v>220</v>
      </c>
      <c r="D365" s="272" t="s">
        <v>255</v>
      </c>
      <c r="E365" s="273"/>
      <c r="F365" s="22"/>
      <c r="G365" s="22">
        <f>G367</f>
        <v>1175277</v>
      </c>
    </row>
    <row r="366" spans="2:7" ht="15">
      <c r="B366" s="78"/>
      <c r="C366" s="23"/>
      <c r="D366" s="129"/>
      <c r="E366" s="25"/>
      <c r="F366" s="26"/>
      <c r="G366" s="26"/>
    </row>
    <row r="367" spans="2:7" ht="69.75" customHeight="1">
      <c r="B367" s="78"/>
      <c r="C367" s="23"/>
      <c r="D367" s="110" t="s">
        <v>523</v>
      </c>
      <c r="E367" s="31" t="s">
        <v>542</v>
      </c>
      <c r="F367" s="32"/>
      <c r="G367" s="32">
        <v>1175277</v>
      </c>
    </row>
    <row r="368" spans="2:7" ht="15">
      <c r="B368" s="78"/>
      <c r="C368" s="23"/>
      <c r="D368" s="110"/>
      <c r="E368" s="31"/>
      <c r="F368" s="32"/>
      <c r="G368" s="32"/>
    </row>
    <row r="369" spans="2:9" ht="21.75" customHeight="1">
      <c r="B369" s="78"/>
      <c r="C369" s="23"/>
      <c r="D369" s="289" t="s">
        <v>292</v>
      </c>
      <c r="E369" s="290"/>
      <c r="F369" s="32"/>
      <c r="G369" s="32"/>
      <c r="I369" s="42"/>
    </row>
    <row r="370" spans="2:9" ht="23.25" customHeight="1">
      <c r="B370" s="78"/>
      <c r="C370" s="23"/>
      <c r="D370" s="291" t="s">
        <v>319</v>
      </c>
      <c r="E370" s="292"/>
      <c r="F370" s="32"/>
      <c r="G370" s="32"/>
      <c r="I370" s="42"/>
    </row>
    <row r="371" spans="2:7" ht="13.5" customHeight="1">
      <c r="B371" s="78"/>
      <c r="C371" s="23"/>
      <c r="D371" s="130"/>
      <c r="E371" s="159"/>
      <c r="F371" s="44"/>
      <c r="G371" s="44"/>
    </row>
    <row r="372" spans="2:7" ht="46.5" customHeight="1">
      <c r="B372" s="78"/>
      <c r="C372" s="20" t="s">
        <v>221</v>
      </c>
      <c r="D372" s="272" t="s">
        <v>256</v>
      </c>
      <c r="E372" s="273"/>
      <c r="F372" s="22"/>
      <c r="G372" s="22">
        <f>G374</f>
        <v>1083598</v>
      </c>
    </row>
    <row r="373" spans="2:7" ht="15">
      <c r="B373" s="78"/>
      <c r="C373" s="23"/>
      <c r="D373" s="129"/>
      <c r="E373" s="25"/>
      <c r="F373" s="26"/>
      <c r="G373" s="26"/>
    </row>
    <row r="374" spans="2:7" ht="15">
      <c r="B374" s="78"/>
      <c r="C374" s="23"/>
      <c r="D374" s="110" t="s">
        <v>356</v>
      </c>
      <c r="E374" s="31" t="s">
        <v>357</v>
      </c>
      <c r="F374" s="32"/>
      <c r="G374" s="32">
        <v>1083598</v>
      </c>
    </row>
    <row r="375" spans="2:7" ht="15">
      <c r="B375" s="78"/>
      <c r="C375" s="23"/>
      <c r="D375" s="110"/>
      <c r="E375" s="31"/>
      <c r="F375" s="32"/>
      <c r="G375" s="32"/>
    </row>
    <row r="376" spans="2:9" ht="21.75" customHeight="1">
      <c r="B376" s="78"/>
      <c r="C376" s="23"/>
      <c r="D376" s="289" t="s">
        <v>292</v>
      </c>
      <c r="E376" s="290"/>
      <c r="F376" s="32"/>
      <c r="G376" s="32"/>
      <c r="I376" s="42"/>
    </row>
    <row r="377" spans="2:9" ht="23.25" customHeight="1">
      <c r="B377" s="78"/>
      <c r="C377" s="23"/>
      <c r="D377" s="291" t="s">
        <v>319</v>
      </c>
      <c r="E377" s="292"/>
      <c r="F377" s="32"/>
      <c r="G377" s="32"/>
      <c r="I377" s="42"/>
    </row>
    <row r="378" spans="2:7" ht="16.5" customHeight="1">
      <c r="B378" s="94"/>
      <c r="C378" s="69"/>
      <c r="D378" s="130"/>
      <c r="E378" s="159"/>
      <c r="F378" s="44"/>
      <c r="G378" s="44"/>
    </row>
    <row r="379" spans="2:7" s="87" customFormat="1" ht="16.5" customHeight="1">
      <c r="B379" s="79">
        <v>758</v>
      </c>
      <c r="C379" s="259" t="s">
        <v>257</v>
      </c>
      <c r="D379" s="260"/>
      <c r="E379" s="261"/>
      <c r="F379" s="86">
        <f>F380+F387+F394+F401+F417</f>
        <v>59008714</v>
      </c>
      <c r="G379" s="86">
        <f>G380+G387+G394+G401+G417</f>
        <v>2404337</v>
      </c>
    </row>
    <row r="380" spans="2:7" ht="39" customHeight="1">
      <c r="B380" s="78"/>
      <c r="C380" s="20" t="s">
        <v>279</v>
      </c>
      <c r="D380" s="272" t="s">
        <v>282</v>
      </c>
      <c r="E380" s="273"/>
      <c r="F380" s="22">
        <f>F382</f>
        <v>55321977</v>
      </c>
      <c r="G380" s="22"/>
    </row>
    <row r="381" spans="2:7" ht="9.75" customHeight="1">
      <c r="B381" s="78"/>
      <c r="C381" s="23"/>
      <c r="D381" s="129"/>
      <c r="E381" s="25"/>
      <c r="F381" s="26"/>
      <c r="G381" s="26"/>
    </row>
    <row r="382" spans="2:7" ht="15">
      <c r="B382" s="78"/>
      <c r="C382" s="23"/>
      <c r="D382" s="125" t="s">
        <v>348</v>
      </c>
      <c r="E382" s="122" t="s">
        <v>349</v>
      </c>
      <c r="F382" s="120">
        <v>55321977</v>
      </c>
      <c r="G382" s="32"/>
    </row>
    <row r="383" spans="2:9" ht="9.75" customHeight="1">
      <c r="B383" s="78"/>
      <c r="C383" s="23"/>
      <c r="D383" s="110"/>
      <c r="E383" s="31"/>
      <c r="F383" s="32"/>
      <c r="G383" s="32"/>
      <c r="I383" s="42"/>
    </row>
    <row r="384" spans="2:9" ht="21.75" customHeight="1">
      <c r="B384" s="78"/>
      <c r="C384" s="23"/>
      <c r="D384" s="289" t="s">
        <v>292</v>
      </c>
      <c r="E384" s="290"/>
      <c r="F384" s="32"/>
      <c r="G384" s="32"/>
      <c r="I384" s="42"/>
    </row>
    <row r="385" spans="2:9" ht="17.25" customHeight="1">
      <c r="B385" s="78"/>
      <c r="C385" s="23"/>
      <c r="D385" s="291" t="s">
        <v>319</v>
      </c>
      <c r="E385" s="292"/>
      <c r="F385" s="32"/>
      <c r="G385" s="32"/>
      <c r="I385" s="42"/>
    </row>
    <row r="386" spans="2:7" ht="11.25" customHeight="1">
      <c r="B386" s="78"/>
      <c r="C386" s="23"/>
      <c r="D386" s="130"/>
      <c r="E386" s="159"/>
      <c r="F386" s="44"/>
      <c r="G386" s="44"/>
    </row>
    <row r="387" spans="2:7" ht="37.5" customHeight="1">
      <c r="B387" s="78"/>
      <c r="C387" s="20" t="s">
        <v>280</v>
      </c>
      <c r="D387" s="272" t="s">
        <v>283</v>
      </c>
      <c r="E387" s="273"/>
      <c r="F387" s="22">
        <f>F389</f>
        <v>1887433</v>
      </c>
      <c r="G387" s="22"/>
    </row>
    <row r="388" spans="2:7" ht="15">
      <c r="B388" s="78"/>
      <c r="C388" s="23"/>
      <c r="D388" s="155"/>
      <c r="E388" s="101"/>
      <c r="F388" s="102"/>
      <c r="G388" s="102"/>
    </row>
    <row r="389" spans="2:7" ht="15">
      <c r="B389" s="78"/>
      <c r="C389" s="23"/>
      <c r="D389" s="125" t="s">
        <v>348</v>
      </c>
      <c r="E389" s="122" t="s">
        <v>349</v>
      </c>
      <c r="F389" s="120">
        <v>1887433</v>
      </c>
      <c r="G389" s="32"/>
    </row>
    <row r="390" spans="2:7" ht="11.25" customHeight="1">
      <c r="B390" s="78"/>
      <c r="C390" s="23"/>
      <c r="D390" s="110"/>
      <c r="E390" s="31"/>
      <c r="F390" s="32"/>
      <c r="G390" s="32"/>
    </row>
    <row r="391" spans="2:9" ht="21.75" customHeight="1">
      <c r="B391" s="78"/>
      <c r="C391" s="23"/>
      <c r="D391" s="289" t="s">
        <v>292</v>
      </c>
      <c r="E391" s="290"/>
      <c r="F391" s="32"/>
      <c r="G391" s="32"/>
      <c r="I391" s="42"/>
    </row>
    <row r="392" spans="2:9" ht="15.75" customHeight="1">
      <c r="B392" s="78"/>
      <c r="C392" s="23"/>
      <c r="D392" s="291" t="s">
        <v>319</v>
      </c>
      <c r="E392" s="292"/>
      <c r="F392" s="32"/>
      <c r="G392" s="32"/>
      <c r="I392" s="42"/>
    </row>
    <row r="393" spans="2:7" ht="9.75" customHeight="1">
      <c r="B393" s="78"/>
      <c r="C393" s="23"/>
      <c r="D393" s="130"/>
      <c r="E393" s="159"/>
      <c r="F393" s="44"/>
      <c r="G393" s="44"/>
    </row>
    <row r="394" spans="2:7" ht="15">
      <c r="B394" s="78"/>
      <c r="C394" s="20" t="s">
        <v>281</v>
      </c>
      <c r="D394" s="272" t="s">
        <v>284</v>
      </c>
      <c r="E394" s="273"/>
      <c r="F394" s="22">
        <f>F396</f>
        <v>185000</v>
      </c>
      <c r="G394" s="22"/>
    </row>
    <row r="395" spans="2:7" ht="7.5" customHeight="1">
      <c r="B395" s="78"/>
      <c r="C395" s="23"/>
      <c r="D395" s="129"/>
      <c r="E395" s="25"/>
      <c r="F395" s="26"/>
      <c r="G395" s="26"/>
    </row>
    <row r="396" spans="2:7" ht="15">
      <c r="B396" s="78"/>
      <c r="C396" s="23"/>
      <c r="D396" s="125" t="s">
        <v>96</v>
      </c>
      <c r="E396" s="122" t="s">
        <v>4</v>
      </c>
      <c r="F396" s="120">
        <v>185000</v>
      </c>
      <c r="G396" s="32"/>
    </row>
    <row r="397" spans="2:7" ht="9" customHeight="1">
      <c r="B397" s="78"/>
      <c r="C397" s="23"/>
      <c r="D397" s="110"/>
      <c r="E397" s="31"/>
      <c r="F397" s="32"/>
      <c r="G397" s="32"/>
    </row>
    <row r="398" spans="2:9" ht="21.75" customHeight="1">
      <c r="B398" s="78"/>
      <c r="C398" s="23"/>
      <c r="D398" s="289" t="s">
        <v>292</v>
      </c>
      <c r="E398" s="290"/>
      <c r="F398" s="32"/>
      <c r="G398" s="32"/>
      <c r="I398" s="42"/>
    </row>
    <row r="399" spans="2:9" ht="17.25" customHeight="1">
      <c r="B399" s="78"/>
      <c r="C399" s="23"/>
      <c r="D399" s="291" t="s">
        <v>319</v>
      </c>
      <c r="E399" s="292"/>
      <c r="F399" s="32"/>
      <c r="G399" s="32"/>
      <c r="I399" s="42"/>
    </row>
    <row r="400" spans="2:7" ht="9" customHeight="1">
      <c r="B400" s="78"/>
      <c r="C400" s="23"/>
      <c r="D400" s="130"/>
      <c r="E400" s="159"/>
      <c r="F400" s="44"/>
      <c r="G400" s="44"/>
    </row>
    <row r="401" spans="2:7" ht="15">
      <c r="B401" s="78"/>
      <c r="C401" s="20" t="s">
        <v>222</v>
      </c>
      <c r="D401" s="272" t="s">
        <v>258</v>
      </c>
      <c r="E401" s="273"/>
      <c r="F401" s="22"/>
      <c r="G401" s="22">
        <f>G403+G410</f>
        <v>2404337</v>
      </c>
    </row>
    <row r="402" spans="2:7" ht="9.75" customHeight="1">
      <c r="B402" s="78"/>
      <c r="C402" s="23"/>
      <c r="D402" s="129"/>
      <c r="E402" s="25"/>
      <c r="F402" s="26"/>
      <c r="G402" s="26"/>
    </row>
    <row r="403" spans="2:7" ht="15">
      <c r="B403" s="78"/>
      <c r="C403" s="23"/>
      <c r="D403" s="110" t="s">
        <v>350</v>
      </c>
      <c r="E403" s="31" t="s">
        <v>351</v>
      </c>
      <c r="F403" s="32"/>
      <c r="G403" s="32">
        <f>G405+G406+G408+G407</f>
        <v>1904337</v>
      </c>
    </row>
    <row r="404" spans="2:7" ht="15">
      <c r="B404" s="78"/>
      <c r="C404" s="23"/>
      <c r="D404" s="110"/>
      <c r="E404" s="31" t="s">
        <v>124</v>
      </c>
      <c r="F404" s="32"/>
      <c r="G404" s="32"/>
    </row>
    <row r="405" spans="2:9" ht="16.5" customHeight="1">
      <c r="B405" s="78"/>
      <c r="C405" s="23"/>
      <c r="D405" s="110"/>
      <c r="E405" s="31" t="s">
        <v>352</v>
      </c>
      <c r="F405" s="32"/>
      <c r="G405" s="32">
        <v>500000</v>
      </c>
      <c r="I405" s="42"/>
    </row>
    <row r="406" spans="2:9" ht="30" customHeight="1">
      <c r="B406" s="78"/>
      <c r="C406" s="23"/>
      <c r="D406" s="110"/>
      <c r="E406" s="31" t="s">
        <v>353</v>
      </c>
      <c r="F406" s="32"/>
      <c r="G406" s="32">
        <v>1004337</v>
      </c>
      <c r="I406" s="42"/>
    </row>
    <row r="407" spans="2:9" ht="30" customHeight="1">
      <c r="B407" s="78"/>
      <c r="C407" s="23"/>
      <c r="D407" s="110"/>
      <c r="E407" s="31" t="s">
        <v>487</v>
      </c>
      <c r="F407" s="32"/>
      <c r="G407" s="32">
        <v>50000</v>
      </c>
      <c r="I407" s="42"/>
    </row>
    <row r="408" spans="2:9" ht="33.75" customHeight="1">
      <c r="B408" s="78"/>
      <c r="C408" s="23"/>
      <c r="D408" s="110"/>
      <c r="E408" s="31" t="s">
        <v>488</v>
      </c>
      <c r="F408" s="32"/>
      <c r="G408" s="32">
        <v>350000</v>
      </c>
      <c r="I408" s="42">
        <f>G403+G410</f>
        <v>2404337</v>
      </c>
    </row>
    <row r="409" spans="2:7" ht="10.5" customHeight="1">
      <c r="B409" s="78"/>
      <c r="C409" s="23"/>
      <c r="D409" s="110"/>
      <c r="E409" s="31"/>
      <c r="F409" s="32"/>
      <c r="G409" s="32"/>
    </row>
    <row r="410" spans="2:7" ht="30" customHeight="1">
      <c r="B410" s="78"/>
      <c r="C410" s="23"/>
      <c r="D410" s="110" t="s">
        <v>354</v>
      </c>
      <c r="E410" s="31" t="s">
        <v>355</v>
      </c>
      <c r="F410" s="32"/>
      <c r="G410" s="32">
        <f>G412</f>
        <v>500000</v>
      </c>
    </row>
    <row r="411" spans="2:7" ht="15.75" customHeight="1">
      <c r="B411" s="78"/>
      <c r="C411" s="23"/>
      <c r="D411" s="110"/>
      <c r="E411" s="31" t="s">
        <v>124</v>
      </c>
      <c r="F411" s="32"/>
      <c r="G411" s="32"/>
    </row>
    <row r="412" spans="2:7" ht="15.75" customHeight="1">
      <c r="B412" s="78"/>
      <c r="C412" s="23"/>
      <c r="D412" s="110"/>
      <c r="E412" s="31" t="s">
        <v>458</v>
      </c>
      <c r="F412" s="32"/>
      <c r="G412" s="32">
        <v>500000</v>
      </c>
    </row>
    <row r="413" spans="2:7" ht="7.5" customHeight="1">
      <c r="B413" s="78"/>
      <c r="C413" s="23"/>
      <c r="D413" s="110"/>
      <c r="E413" s="31"/>
      <c r="F413" s="32"/>
      <c r="G413" s="32"/>
    </row>
    <row r="414" spans="2:9" ht="21.75" customHeight="1">
      <c r="B414" s="78"/>
      <c r="C414" s="23"/>
      <c r="D414" s="289" t="s">
        <v>292</v>
      </c>
      <c r="E414" s="290"/>
      <c r="F414" s="32"/>
      <c r="G414" s="32"/>
      <c r="I414" s="42"/>
    </row>
    <row r="415" spans="2:9" ht="18.75" customHeight="1">
      <c r="B415" s="78"/>
      <c r="C415" s="23"/>
      <c r="D415" s="291" t="s">
        <v>319</v>
      </c>
      <c r="E415" s="292"/>
      <c r="F415" s="32"/>
      <c r="G415" s="32"/>
      <c r="I415" s="42"/>
    </row>
    <row r="416" spans="2:7" ht="11.25" customHeight="1">
      <c r="B416" s="78"/>
      <c r="C416" s="23"/>
      <c r="D416" s="130"/>
      <c r="E416" s="159"/>
      <c r="F416" s="44"/>
      <c r="G416" s="44"/>
    </row>
    <row r="417" spans="2:7" ht="34.5" customHeight="1">
      <c r="B417" s="78"/>
      <c r="C417" s="20" t="s">
        <v>285</v>
      </c>
      <c r="D417" s="272" t="s">
        <v>286</v>
      </c>
      <c r="E417" s="273"/>
      <c r="F417" s="22">
        <f>F419</f>
        <v>1614304</v>
      </c>
      <c r="G417" s="22"/>
    </row>
    <row r="418" spans="2:7" ht="12" customHeight="1">
      <c r="B418" s="78"/>
      <c r="C418" s="23"/>
      <c r="D418" s="129"/>
      <c r="E418" s="25"/>
      <c r="F418" s="26"/>
      <c r="G418" s="26"/>
    </row>
    <row r="419" spans="2:7" ht="15">
      <c r="B419" s="78"/>
      <c r="C419" s="23"/>
      <c r="D419" s="125" t="s">
        <v>348</v>
      </c>
      <c r="E419" s="122" t="s">
        <v>349</v>
      </c>
      <c r="F419" s="120">
        <v>1614304</v>
      </c>
      <c r="G419" s="32"/>
    </row>
    <row r="420" spans="2:7" ht="15">
      <c r="B420" s="78"/>
      <c r="C420" s="23"/>
      <c r="D420" s="110"/>
      <c r="E420" s="31"/>
      <c r="F420" s="32"/>
      <c r="G420" s="32"/>
    </row>
    <row r="421" spans="2:9" ht="21.75" customHeight="1">
      <c r="B421" s="78"/>
      <c r="C421" s="23"/>
      <c r="D421" s="289" t="s">
        <v>292</v>
      </c>
      <c r="E421" s="290"/>
      <c r="F421" s="32"/>
      <c r="G421" s="32"/>
      <c r="I421" s="42"/>
    </row>
    <row r="422" spans="2:9" ht="15" customHeight="1">
      <c r="B422" s="78"/>
      <c r="C422" s="23"/>
      <c r="D422" s="291" t="s">
        <v>319</v>
      </c>
      <c r="E422" s="292"/>
      <c r="F422" s="32"/>
      <c r="G422" s="32"/>
      <c r="I422" s="42"/>
    </row>
    <row r="423" spans="2:7" ht="9.75" customHeight="1">
      <c r="B423" s="78"/>
      <c r="C423" s="23"/>
      <c r="D423" s="130"/>
      <c r="E423" s="159"/>
      <c r="F423" s="44"/>
      <c r="G423" s="44"/>
    </row>
    <row r="424" spans="2:7" s="87" customFormat="1" ht="31.5" customHeight="1">
      <c r="B424" s="79">
        <v>801</v>
      </c>
      <c r="C424" s="259" t="s">
        <v>259</v>
      </c>
      <c r="D424" s="260"/>
      <c r="E424" s="261"/>
      <c r="F424" s="86">
        <f>F425+F443+F466+F473</f>
        <v>1157851</v>
      </c>
      <c r="G424" s="86">
        <f>G425+G443+G466+G473</f>
        <v>7983823</v>
      </c>
    </row>
    <row r="425" spans="2:7" ht="15">
      <c r="B425" s="78"/>
      <c r="C425" s="20" t="s">
        <v>223</v>
      </c>
      <c r="D425" s="272" t="s">
        <v>260</v>
      </c>
      <c r="E425" s="273"/>
      <c r="F425" s="22"/>
      <c r="G425" s="22">
        <f>G427+G439+G438</f>
        <v>3325480</v>
      </c>
    </row>
    <row r="426" spans="2:7" ht="15.75" customHeight="1">
      <c r="B426" s="78"/>
      <c r="C426" s="23"/>
      <c r="D426" s="129"/>
      <c r="E426" s="25"/>
      <c r="F426" s="26"/>
      <c r="G426" s="26"/>
    </row>
    <row r="427" spans="2:7" ht="39" customHeight="1">
      <c r="B427" s="78"/>
      <c r="C427" s="23"/>
      <c r="D427" s="110" t="s">
        <v>358</v>
      </c>
      <c r="E427" s="31" t="s">
        <v>502</v>
      </c>
      <c r="F427" s="32"/>
      <c r="G427" s="32">
        <f>SUM(G429:G434)</f>
        <v>2570480</v>
      </c>
    </row>
    <row r="428" spans="2:7" ht="15.75" customHeight="1">
      <c r="B428" s="78"/>
      <c r="C428" s="23"/>
      <c r="D428" s="110"/>
      <c r="E428" s="31" t="s">
        <v>124</v>
      </c>
      <c r="F428" s="32"/>
      <c r="G428" s="32"/>
    </row>
    <row r="429" spans="2:7" ht="15.75" customHeight="1">
      <c r="B429" s="78"/>
      <c r="C429" s="23"/>
      <c r="D429" s="110"/>
      <c r="E429" s="89" t="s">
        <v>360</v>
      </c>
      <c r="F429" s="32"/>
      <c r="G429" s="90">
        <v>851140</v>
      </c>
    </row>
    <row r="430" spans="2:7" ht="15.75" customHeight="1">
      <c r="B430" s="78"/>
      <c r="C430" s="23"/>
      <c r="D430" s="110"/>
      <c r="E430" s="89" t="s">
        <v>361</v>
      </c>
      <c r="F430" s="32"/>
      <c r="G430" s="90">
        <v>245202</v>
      </c>
    </row>
    <row r="431" spans="2:7" ht="32.25" customHeight="1">
      <c r="B431" s="78"/>
      <c r="C431" s="23"/>
      <c r="D431" s="110"/>
      <c r="E431" s="89" t="s">
        <v>362</v>
      </c>
      <c r="F431" s="32"/>
      <c r="G431" s="90">
        <v>535758</v>
      </c>
    </row>
    <row r="432" spans="2:7" ht="18.75" customHeight="1">
      <c r="B432" s="78"/>
      <c r="C432" s="23"/>
      <c r="D432" s="110"/>
      <c r="E432" s="89" t="s">
        <v>363</v>
      </c>
      <c r="F432" s="32"/>
      <c r="G432" s="90">
        <v>795355</v>
      </c>
    </row>
    <row r="433" spans="2:7" ht="15.75" customHeight="1">
      <c r="B433" s="78"/>
      <c r="C433" s="23"/>
      <c r="D433" s="110"/>
      <c r="E433" s="89" t="s">
        <v>364</v>
      </c>
      <c r="F433" s="32"/>
      <c r="G433" s="90">
        <v>94187</v>
      </c>
    </row>
    <row r="434" spans="2:7" ht="15.75" customHeight="1">
      <c r="B434" s="78"/>
      <c r="C434" s="23"/>
      <c r="D434" s="110"/>
      <c r="E434" s="89" t="s">
        <v>543</v>
      </c>
      <c r="F434" s="32"/>
      <c r="G434" s="90">
        <v>48838</v>
      </c>
    </row>
    <row r="435" spans="2:7" ht="15.75" customHeight="1">
      <c r="B435" s="78"/>
      <c r="C435" s="23"/>
      <c r="D435" s="110"/>
      <c r="E435" s="89"/>
      <c r="F435" s="32"/>
      <c r="G435" s="90"/>
    </row>
    <row r="436" spans="2:9" ht="21.75" customHeight="1">
      <c r="B436" s="78"/>
      <c r="C436" s="23"/>
      <c r="D436" s="289" t="s">
        <v>292</v>
      </c>
      <c r="E436" s="290"/>
      <c r="F436" s="32"/>
      <c r="G436" s="32"/>
      <c r="I436" s="42"/>
    </row>
    <row r="437" spans="2:9" ht="23.25" customHeight="1">
      <c r="B437" s="95"/>
      <c r="C437" s="96"/>
      <c r="D437" s="298" t="s">
        <v>365</v>
      </c>
      <c r="E437" s="299"/>
      <c r="F437" s="97"/>
      <c r="G437" s="97"/>
      <c r="I437" s="42"/>
    </row>
    <row r="438" spans="2:9" ht="23.25" customHeight="1">
      <c r="B438" s="78"/>
      <c r="C438" s="23"/>
      <c r="D438" s="192" t="s">
        <v>103</v>
      </c>
      <c r="E438" s="193" t="s">
        <v>3</v>
      </c>
      <c r="F438" s="36"/>
      <c r="G438" s="36">
        <v>5000</v>
      </c>
      <c r="I438" s="42"/>
    </row>
    <row r="439" spans="2:7" ht="30">
      <c r="B439" s="78"/>
      <c r="C439" s="23"/>
      <c r="D439" s="110" t="s">
        <v>74</v>
      </c>
      <c r="E439" s="31" t="s">
        <v>75</v>
      </c>
      <c r="F439" s="32"/>
      <c r="G439" s="32">
        <v>750000</v>
      </c>
    </row>
    <row r="440" spans="2:7" ht="15">
      <c r="B440" s="78"/>
      <c r="C440" s="23"/>
      <c r="D440" s="110"/>
      <c r="E440" s="31"/>
      <c r="F440" s="32"/>
      <c r="G440" s="32"/>
    </row>
    <row r="441" spans="2:9" ht="21.75" customHeight="1">
      <c r="B441" s="78"/>
      <c r="C441" s="23"/>
      <c r="D441" s="289" t="s">
        <v>292</v>
      </c>
      <c r="E441" s="290"/>
      <c r="F441" s="32"/>
      <c r="G441" s="32"/>
      <c r="I441" s="42"/>
    </row>
    <row r="442" spans="2:9" ht="23.25" customHeight="1">
      <c r="B442" s="78"/>
      <c r="C442" s="23"/>
      <c r="D442" s="293" t="s">
        <v>321</v>
      </c>
      <c r="E442" s="294"/>
      <c r="F442" s="36"/>
      <c r="G442" s="36"/>
      <c r="I442" s="42"/>
    </row>
    <row r="443" spans="2:7" ht="15">
      <c r="B443" s="78"/>
      <c r="C443" s="20" t="s">
        <v>224</v>
      </c>
      <c r="D443" s="272" t="s">
        <v>261</v>
      </c>
      <c r="E443" s="273"/>
      <c r="F443" s="22"/>
      <c r="G443" s="22">
        <f>G461+G445+G453+G460</f>
        <v>3624790</v>
      </c>
    </row>
    <row r="444" spans="2:7" ht="15">
      <c r="B444" s="78"/>
      <c r="C444" s="23"/>
      <c r="D444" s="129"/>
      <c r="E444" s="25"/>
      <c r="F444" s="26"/>
      <c r="G444" s="26"/>
    </row>
    <row r="445" spans="2:7" ht="30">
      <c r="B445" s="78"/>
      <c r="C445" s="23"/>
      <c r="D445" s="110" t="s">
        <v>358</v>
      </c>
      <c r="E445" s="31" t="s">
        <v>502</v>
      </c>
      <c r="F445" s="32"/>
      <c r="G445" s="32">
        <f>SUM(G447:G452)</f>
        <v>1703028</v>
      </c>
    </row>
    <row r="446" spans="2:7" ht="15">
      <c r="B446" s="78"/>
      <c r="C446" s="23"/>
      <c r="D446" s="110"/>
      <c r="E446" s="31" t="s">
        <v>124</v>
      </c>
      <c r="F446" s="32"/>
      <c r="G446" s="32"/>
    </row>
    <row r="447" spans="2:7" ht="30">
      <c r="B447" s="78"/>
      <c r="C447" s="23"/>
      <c r="D447" s="110"/>
      <c r="E447" s="89" t="s">
        <v>362</v>
      </c>
      <c r="F447" s="32"/>
      <c r="G447" s="90">
        <v>332336</v>
      </c>
    </row>
    <row r="448" spans="2:7" ht="30">
      <c r="B448" s="78"/>
      <c r="C448" s="23"/>
      <c r="D448" s="110"/>
      <c r="E448" s="89" t="s">
        <v>366</v>
      </c>
      <c r="F448" s="32"/>
      <c r="G448" s="90">
        <v>97300</v>
      </c>
    </row>
    <row r="449" spans="2:7" ht="15">
      <c r="B449" s="78"/>
      <c r="C449" s="23"/>
      <c r="D449" s="110"/>
      <c r="E449" s="89" t="s">
        <v>543</v>
      </c>
      <c r="F449" s="32"/>
      <c r="G449" s="90">
        <v>57593</v>
      </c>
    </row>
    <row r="450" spans="2:7" ht="15">
      <c r="B450" s="78"/>
      <c r="C450" s="23"/>
      <c r="D450" s="110"/>
      <c r="E450" s="89" t="s">
        <v>546</v>
      </c>
      <c r="F450" s="32"/>
      <c r="G450" s="90">
        <v>98731</v>
      </c>
    </row>
    <row r="451" spans="2:7" ht="15">
      <c r="B451" s="78"/>
      <c r="C451" s="23"/>
      <c r="D451" s="110"/>
      <c r="E451" s="89" t="s">
        <v>364</v>
      </c>
      <c r="F451" s="32"/>
      <c r="G451" s="90">
        <v>954162</v>
      </c>
    </row>
    <row r="452" spans="2:7" ht="15">
      <c r="B452" s="78"/>
      <c r="C452" s="23"/>
      <c r="D452" s="110"/>
      <c r="E452" s="89" t="s">
        <v>459</v>
      </c>
      <c r="F452" s="32"/>
      <c r="G452" s="90">
        <v>162906</v>
      </c>
    </row>
    <row r="453" spans="2:7" ht="75">
      <c r="B453" s="78"/>
      <c r="C453" s="23"/>
      <c r="D453" s="110" t="s">
        <v>544</v>
      </c>
      <c r="E453" s="89" t="s">
        <v>545</v>
      </c>
      <c r="F453" s="32"/>
      <c r="G453" s="90">
        <f>G455</f>
        <v>1319709</v>
      </c>
    </row>
    <row r="454" spans="2:7" ht="15">
      <c r="B454" s="78"/>
      <c r="C454" s="23"/>
      <c r="D454" s="110"/>
      <c r="E454" s="89" t="s">
        <v>124</v>
      </c>
      <c r="F454" s="32"/>
      <c r="G454" s="90"/>
    </row>
    <row r="455" spans="2:7" ht="30">
      <c r="B455" s="78"/>
      <c r="C455" s="23"/>
      <c r="D455" s="110"/>
      <c r="E455" s="89" t="s">
        <v>362</v>
      </c>
      <c r="F455" s="32"/>
      <c r="G455" s="90">
        <v>1319709</v>
      </c>
    </row>
    <row r="456" spans="2:7" ht="15">
      <c r="B456" s="78"/>
      <c r="C456" s="23"/>
      <c r="D456" s="110"/>
      <c r="E456" s="89"/>
      <c r="F456" s="32"/>
      <c r="G456" s="90"/>
    </row>
    <row r="457" spans="2:9" ht="21.75" customHeight="1">
      <c r="B457" s="78"/>
      <c r="C457" s="23"/>
      <c r="D457" s="289" t="s">
        <v>292</v>
      </c>
      <c r="E457" s="290"/>
      <c r="F457" s="32"/>
      <c r="G457" s="32"/>
      <c r="I457" s="42"/>
    </row>
    <row r="458" spans="2:9" ht="20.25" customHeight="1">
      <c r="B458" s="95"/>
      <c r="C458" s="96"/>
      <c r="D458" s="298" t="s">
        <v>365</v>
      </c>
      <c r="E458" s="299"/>
      <c r="F458" s="97"/>
      <c r="G458" s="97"/>
      <c r="I458" s="42"/>
    </row>
    <row r="459" spans="2:7" ht="10.5" customHeight="1">
      <c r="B459" s="138"/>
      <c r="C459" s="109"/>
      <c r="D459" s="172"/>
      <c r="E459" s="173"/>
      <c r="F459" s="171"/>
      <c r="G459" s="171"/>
    </row>
    <row r="460" spans="2:7" ht="21.75" customHeight="1">
      <c r="B460" s="78"/>
      <c r="C460" s="23"/>
      <c r="D460" s="131" t="s">
        <v>102</v>
      </c>
      <c r="E460" s="232" t="s">
        <v>17</v>
      </c>
      <c r="F460" s="29"/>
      <c r="G460" s="29">
        <v>85000</v>
      </c>
    </row>
    <row r="461" spans="2:7" ht="30">
      <c r="B461" s="78"/>
      <c r="C461" s="23"/>
      <c r="D461" s="110" t="s">
        <v>74</v>
      </c>
      <c r="E461" s="31" t="s">
        <v>75</v>
      </c>
      <c r="F461" s="32"/>
      <c r="G461" s="32">
        <v>517053</v>
      </c>
    </row>
    <row r="462" spans="2:9" ht="17.25" customHeight="1">
      <c r="B462" s="78"/>
      <c r="C462" s="23"/>
      <c r="D462" s="110"/>
      <c r="E462" s="31"/>
      <c r="F462" s="32"/>
      <c r="G462" s="32"/>
      <c r="I462" s="42"/>
    </row>
    <row r="463" spans="2:9" ht="21.75" customHeight="1">
      <c r="B463" s="78"/>
      <c r="C463" s="23"/>
      <c r="D463" s="289" t="s">
        <v>292</v>
      </c>
      <c r="E463" s="290"/>
      <c r="F463" s="32"/>
      <c r="G463" s="32"/>
      <c r="I463" s="42"/>
    </row>
    <row r="464" spans="2:9" ht="19.5" customHeight="1">
      <c r="B464" s="78"/>
      <c r="C464" s="23"/>
      <c r="D464" s="291" t="s">
        <v>321</v>
      </c>
      <c r="E464" s="292"/>
      <c r="F464" s="32"/>
      <c r="G464" s="32"/>
      <c r="I464" s="42"/>
    </row>
    <row r="465" spans="2:7" ht="10.5" customHeight="1">
      <c r="B465" s="78"/>
      <c r="C465" s="23"/>
      <c r="D465" s="130"/>
      <c r="E465" s="159"/>
      <c r="F465" s="44"/>
      <c r="G465" s="44"/>
    </row>
    <row r="466" spans="2:7" ht="15">
      <c r="B466" s="78"/>
      <c r="C466" s="20" t="s">
        <v>225</v>
      </c>
      <c r="D466" s="272" t="s">
        <v>192</v>
      </c>
      <c r="E466" s="273"/>
      <c r="F466" s="22"/>
      <c r="G466" s="22">
        <f>G468</f>
        <v>187735</v>
      </c>
    </row>
    <row r="467" spans="2:7" ht="15">
      <c r="B467" s="78"/>
      <c r="C467" s="23"/>
      <c r="D467" s="155"/>
      <c r="E467" s="101"/>
      <c r="F467" s="102"/>
      <c r="G467" s="102"/>
    </row>
    <row r="468" spans="2:7" ht="30">
      <c r="B468" s="78"/>
      <c r="C468" s="23"/>
      <c r="D468" s="110" t="s">
        <v>65</v>
      </c>
      <c r="E468" s="31" t="s">
        <v>380</v>
      </c>
      <c r="F468" s="32"/>
      <c r="G468" s="32">
        <v>187735</v>
      </c>
    </row>
    <row r="469" spans="2:9" ht="14.25" customHeight="1">
      <c r="B469" s="78"/>
      <c r="C469" s="23"/>
      <c r="D469" s="110"/>
      <c r="E469" s="31"/>
      <c r="F469" s="32"/>
      <c r="G469" s="32"/>
      <c r="I469" s="42"/>
    </row>
    <row r="470" spans="2:9" ht="21.75" customHeight="1">
      <c r="B470" s="78"/>
      <c r="C470" s="23"/>
      <c r="D470" s="289" t="s">
        <v>292</v>
      </c>
      <c r="E470" s="290"/>
      <c r="F470" s="32"/>
      <c r="G470" s="32"/>
      <c r="I470" s="42"/>
    </row>
    <row r="471" spans="2:9" ht="17.25" customHeight="1">
      <c r="B471" s="78"/>
      <c r="C471" s="23"/>
      <c r="D471" s="291" t="s">
        <v>365</v>
      </c>
      <c r="E471" s="292"/>
      <c r="F471" s="32"/>
      <c r="G471" s="32"/>
      <c r="I471" s="42"/>
    </row>
    <row r="472" spans="2:7" ht="14.25" customHeight="1">
      <c r="B472" s="78"/>
      <c r="C472" s="23"/>
      <c r="D472" s="130"/>
      <c r="E472" s="159"/>
      <c r="F472" s="44"/>
      <c r="G472" s="44"/>
    </row>
    <row r="473" spans="2:7" ht="15">
      <c r="B473" s="78"/>
      <c r="C473" s="20" t="s">
        <v>203</v>
      </c>
      <c r="D473" s="272" t="s">
        <v>88</v>
      </c>
      <c r="E473" s="273"/>
      <c r="F473" s="22">
        <f>F483+F484+F485+F486</f>
        <v>1157851</v>
      </c>
      <c r="G473" s="22">
        <f>SUM(G475:G479)+SUM(G508:G514)+SUM(G490:G503)</f>
        <v>845818</v>
      </c>
    </row>
    <row r="474" spans="2:7" ht="9.75" customHeight="1">
      <c r="B474" s="78"/>
      <c r="C474" s="23"/>
      <c r="D474" s="129"/>
      <c r="E474" s="25"/>
      <c r="F474" s="26"/>
      <c r="G474" s="26"/>
    </row>
    <row r="475" spans="2:7" ht="30">
      <c r="B475" s="78"/>
      <c r="C475" s="23"/>
      <c r="D475" s="110" t="s">
        <v>116</v>
      </c>
      <c r="E475" s="31" t="s">
        <v>372</v>
      </c>
      <c r="F475" s="32"/>
      <c r="G475" s="32">
        <v>15000</v>
      </c>
    </row>
    <row r="476" spans="2:7" ht="15">
      <c r="B476" s="78"/>
      <c r="C476" s="23"/>
      <c r="D476" s="110" t="s">
        <v>437</v>
      </c>
      <c r="E476" s="31" t="s">
        <v>370</v>
      </c>
      <c r="F476" s="32"/>
      <c r="G476" s="32">
        <v>6000</v>
      </c>
    </row>
    <row r="477" spans="2:7" ht="15">
      <c r="B477" s="78"/>
      <c r="C477" s="23"/>
      <c r="D477" s="110" t="s">
        <v>52</v>
      </c>
      <c r="E477" s="31" t="s">
        <v>53</v>
      </c>
      <c r="F477" s="32"/>
      <c r="G477" s="32">
        <v>7000</v>
      </c>
    </row>
    <row r="478" spans="2:9" ht="17.25" customHeight="1">
      <c r="B478" s="78"/>
      <c r="C478" s="23"/>
      <c r="D478" s="110" t="s">
        <v>100</v>
      </c>
      <c r="E478" s="31" t="s">
        <v>13</v>
      </c>
      <c r="F478" s="32"/>
      <c r="G478" s="32">
        <v>27000</v>
      </c>
      <c r="I478" s="42"/>
    </row>
    <row r="479" spans="2:9" ht="17.25" customHeight="1">
      <c r="B479" s="78"/>
      <c r="C479" s="23"/>
      <c r="D479" s="110" t="s">
        <v>103</v>
      </c>
      <c r="E479" s="31" t="s">
        <v>3</v>
      </c>
      <c r="F479" s="32"/>
      <c r="G479" s="32">
        <v>5000</v>
      </c>
      <c r="I479" s="42"/>
    </row>
    <row r="480" spans="2:7" ht="11.25" customHeight="1">
      <c r="B480" s="78"/>
      <c r="C480" s="23"/>
      <c r="D480" s="110"/>
      <c r="E480" s="31"/>
      <c r="F480" s="32"/>
      <c r="G480" s="32"/>
    </row>
    <row r="481" spans="2:9" ht="21.75" customHeight="1">
      <c r="B481" s="78"/>
      <c r="C481" s="23"/>
      <c r="D481" s="289" t="s">
        <v>292</v>
      </c>
      <c r="E481" s="290"/>
      <c r="F481" s="32"/>
      <c r="G481" s="32"/>
      <c r="I481" s="42"/>
    </row>
    <row r="482" spans="2:9" ht="23.25" customHeight="1">
      <c r="B482" s="78"/>
      <c r="C482" s="23"/>
      <c r="D482" s="291" t="s">
        <v>365</v>
      </c>
      <c r="E482" s="292"/>
      <c r="F482" s="32"/>
      <c r="G482" s="32"/>
      <c r="I482" s="42"/>
    </row>
    <row r="483" spans="2:9" ht="90">
      <c r="B483" s="78"/>
      <c r="C483" s="23"/>
      <c r="D483" s="125" t="s">
        <v>524</v>
      </c>
      <c r="E483" s="122" t="s">
        <v>395</v>
      </c>
      <c r="F483" s="120">
        <v>32538</v>
      </c>
      <c r="G483" s="32"/>
      <c r="I483" s="42"/>
    </row>
    <row r="484" spans="2:9" ht="90">
      <c r="B484" s="78"/>
      <c r="C484" s="23"/>
      <c r="D484" s="214" t="s">
        <v>399</v>
      </c>
      <c r="E484" s="215" t="s">
        <v>395</v>
      </c>
      <c r="F484" s="216">
        <v>915249</v>
      </c>
      <c r="G484" s="29"/>
      <c r="I484" s="42"/>
    </row>
    <row r="485" spans="2:9" ht="90">
      <c r="B485" s="78"/>
      <c r="C485" s="23"/>
      <c r="D485" s="214" t="s">
        <v>76</v>
      </c>
      <c r="E485" s="215" t="s">
        <v>395</v>
      </c>
      <c r="F485" s="216">
        <v>125982</v>
      </c>
      <c r="G485" s="29"/>
      <c r="I485" s="42"/>
    </row>
    <row r="486" spans="2:9" ht="72" customHeight="1">
      <c r="B486" s="78"/>
      <c r="C486" s="23"/>
      <c r="D486" s="214" t="s">
        <v>535</v>
      </c>
      <c r="E486" s="215" t="s">
        <v>536</v>
      </c>
      <c r="F486" s="216">
        <f>52102+31980</f>
        <v>84082</v>
      </c>
      <c r="G486" s="29"/>
      <c r="I486" s="42"/>
    </row>
    <row r="487" spans="2:9" ht="9" customHeight="1">
      <c r="B487" s="78"/>
      <c r="C487" s="23"/>
      <c r="D487" s="214"/>
      <c r="E487" s="215"/>
      <c r="F487" s="216"/>
      <c r="G487" s="29"/>
      <c r="I487" s="42"/>
    </row>
    <row r="488" spans="2:9" ht="23.25" customHeight="1">
      <c r="B488" s="78"/>
      <c r="C488" s="23"/>
      <c r="D488" s="289" t="s">
        <v>292</v>
      </c>
      <c r="E488" s="290"/>
      <c r="F488" s="32"/>
      <c r="G488" s="32"/>
      <c r="I488" s="42"/>
    </row>
    <row r="489" spans="2:7" ht="23.25" customHeight="1">
      <c r="B489" s="78"/>
      <c r="C489" s="23"/>
      <c r="D489" s="291" t="s">
        <v>319</v>
      </c>
      <c r="E489" s="292"/>
      <c r="F489" s="32"/>
      <c r="G489" s="32"/>
    </row>
    <row r="490" spans="2:7" ht="14.25" customHeight="1">
      <c r="B490" s="78"/>
      <c r="C490" s="23"/>
      <c r="D490" s="110" t="s">
        <v>404</v>
      </c>
      <c r="E490" s="41" t="s">
        <v>23</v>
      </c>
      <c r="F490" s="32"/>
      <c r="G490" s="32">
        <v>138114</v>
      </c>
    </row>
    <row r="491" spans="2:7" ht="14.25" customHeight="1">
      <c r="B491" s="78"/>
      <c r="C491" s="23"/>
      <c r="D491" s="110" t="s">
        <v>77</v>
      </c>
      <c r="E491" s="41" t="s">
        <v>23</v>
      </c>
      <c r="F491" s="32"/>
      <c r="G491" s="32">
        <v>24373</v>
      </c>
    </row>
    <row r="492" spans="2:7" ht="14.25" customHeight="1">
      <c r="B492" s="78"/>
      <c r="C492" s="23"/>
      <c r="D492" s="110" t="s">
        <v>400</v>
      </c>
      <c r="E492" s="41" t="s">
        <v>9</v>
      </c>
      <c r="F492" s="32"/>
      <c r="G492" s="32">
        <v>23742</v>
      </c>
    </row>
    <row r="493" spans="2:7" ht="14.25" customHeight="1">
      <c r="B493" s="78"/>
      <c r="C493" s="23"/>
      <c r="D493" s="110" t="s">
        <v>78</v>
      </c>
      <c r="E493" s="41" t="s">
        <v>9</v>
      </c>
      <c r="F493" s="32"/>
      <c r="G493" s="32">
        <v>4190</v>
      </c>
    </row>
    <row r="494" spans="2:7" ht="14.25" customHeight="1">
      <c r="B494" s="78"/>
      <c r="C494" s="23"/>
      <c r="D494" s="110" t="s">
        <v>407</v>
      </c>
      <c r="E494" s="41" t="s">
        <v>11</v>
      </c>
      <c r="F494" s="32"/>
      <c r="G494" s="32">
        <v>3384</v>
      </c>
    </row>
    <row r="495" spans="2:7" ht="14.25" customHeight="1">
      <c r="B495" s="78"/>
      <c r="C495" s="23"/>
      <c r="D495" s="110" t="s">
        <v>79</v>
      </c>
      <c r="E495" s="41" t="s">
        <v>11</v>
      </c>
      <c r="F495" s="32"/>
      <c r="G495" s="32">
        <v>597</v>
      </c>
    </row>
    <row r="496" spans="2:7" ht="14.25" customHeight="1">
      <c r="B496" s="78"/>
      <c r="C496" s="23"/>
      <c r="D496" s="110" t="s">
        <v>401</v>
      </c>
      <c r="E496" s="41" t="s">
        <v>53</v>
      </c>
      <c r="F496" s="32"/>
      <c r="G496" s="32">
        <v>314058</v>
      </c>
    </row>
    <row r="497" spans="2:7" ht="14.25" customHeight="1">
      <c r="B497" s="78"/>
      <c r="C497" s="23"/>
      <c r="D497" s="110" t="s">
        <v>80</v>
      </c>
      <c r="E497" s="41" t="s">
        <v>53</v>
      </c>
      <c r="F497" s="32"/>
      <c r="G497" s="32">
        <v>55422</v>
      </c>
    </row>
    <row r="498" spans="2:7" ht="14.25" customHeight="1">
      <c r="B498" s="78"/>
      <c r="C498" s="23"/>
      <c r="D498" s="110" t="s">
        <v>402</v>
      </c>
      <c r="E498" s="41" t="s">
        <v>13</v>
      </c>
      <c r="F498" s="32"/>
      <c r="G498" s="32">
        <v>29376</v>
      </c>
    </row>
    <row r="499" spans="2:7" ht="14.25" customHeight="1">
      <c r="B499" s="78"/>
      <c r="C499" s="23"/>
      <c r="D499" s="110" t="s">
        <v>81</v>
      </c>
      <c r="E499" s="41" t="s">
        <v>13</v>
      </c>
      <c r="F499" s="32"/>
      <c r="G499" s="32">
        <v>5184</v>
      </c>
    </row>
    <row r="500" spans="2:7" ht="14.25" customHeight="1">
      <c r="B500" s="78"/>
      <c r="C500" s="23"/>
      <c r="D500" s="110" t="s">
        <v>398</v>
      </c>
      <c r="E500" s="41" t="s">
        <v>3</v>
      </c>
      <c r="F500" s="32"/>
      <c r="G500" s="32">
        <v>130288</v>
      </c>
    </row>
    <row r="501" spans="2:7" ht="14.25" customHeight="1">
      <c r="B501" s="78"/>
      <c r="C501" s="23"/>
      <c r="D501" s="110" t="s">
        <v>84</v>
      </c>
      <c r="E501" s="41" t="s">
        <v>3</v>
      </c>
      <c r="F501" s="32"/>
      <c r="G501" s="32">
        <v>22992</v>
      </c>
    </row>
    <row r="502" spans="2:7" ht="14.25" customHeight="1">
      <c r="B502" s="78"/>
      <c r="C502" s="23"/>
      <c r="D502" s="110" t="s">
        <v>414</v>
      </c>
      <c r="E502" s="41" t="s">
        <v>19</v>
      </c>
      <c r="F502" s="32"/>
      <c r="G502" s="32">
        <v>1326</v>
      </c>
    </row>
    <row r="503" spans="2:7" ht="14.25" customHeight="1">
      <c r="B503" s="78"/>
      <c r="C503" s="23"/>
      <c r="D503" s="110" t="s">
        <v>415</v>
      </c>
      <c r="E503" s="41" t="s">
        <v>19</v>
      </c>
      <c r="F503" s="32"/>
      <c r="G503" s="32">
        <v>234</v>
      </c>
    </row>
    <row r="504" spans="2:7" ht="14.25" customHeight="1">
      <c r="B504" s="78"/>
      <c r="C504" s="23"/>
      <c r="D504" s="107"/>
      <c r="E504" s="112"/>
      <c r="F504" s="32"/>
      <c r="G504" s="32"/>
    </row>
    <row r="505" spans="2:7" ht="14.25" customHeight="1">
      <c r="B505" s="78"/>
      <c r="C505" s="23"/>
      <c r="D505" s="289" t="s">
        <v>292</v>
      </c>
      <c r="E505" s="290"/>
      <c r="F505" s="32"/>
      <c r="G505" s="32"/>
    </row>
    <row r="506" spans="2:7" ht="20.25" customHeight="1">
      <c r="B506" s="95"/>
      <c r="C506" s="96"/>
      <c r="D506" s="298" t="s">
        <v>365</v>
      </c>
      <c r="E506" s="299"/>
      <c r="F506" s="97"/>
      <c r="G506" s="97">
        <f>SUM(G490:G503)</f>
        <v>753280</v>
      </c>
    </row>
    <row r="507" spans="2:7" ht="14.25" customHeight="1">
      <c r="B507" s="138"/>
      <c r="C507" s="109"/>
      <c r="D507" s="172"/>
      <c r="E507" s="173"/>
      <c r="F507" s="171"/>
      <c r="G507" s="171"/>
    </row>
    <row r="508" spans="2:9" ht="15">
      <c r="B508" s="78"/>
      <c r="C508" s="23"/>
      <c r="D508" s="125" t="s">
        <v>489</v>
      </c>
      <c r="E508" s="122" t="s">
        <v>23</v>
      </c>
      <c r="F508" s="120"/>
      <c r="G508" s="32">
        <v>1100</v>
      </c>
      <c r="I508" s="42"/>
    </row>
    <row r="509" spans="2:9" ht="15" hidden="1">
      <c r="B509" s="78"/>
      <c r="C509" s="23"/>
      <c r="D509" s="125" t="s">
        <v>490</v>
      </c>
      <c r="E509" s="122" t="s">
        <v>9</v>
      </c>
      <c r="F509" s="120"/>
      <c r="G509" s="32"/>
      <c r="I509" s="42"/>
    </row>
    <row r="510" spans="2:9" ht="15" hidden="1">
      <c r="B510" s="78"/>
      <c r="C510" s="23"/>
      <c r="D510" s="125" t="s">
        <v>491</v>
      </c>
      <c r="E510" s="122" t="s">
        <v>11</v>
      </c>
      <c r="F510" s="120"/>
      <c r="G510" s="32"/>
      <c r="I510" s="42"/>
    </row>
    <row r="511" spans="2:9" ht="15">
      <c r="B511" s="78"/>
      <c r="C511" s="23"/>
      <c r="D511" s="125" t="s">
        <v>492</v>
      </c>
      <c r="E511" s="122" t="s">
        <v>53</v>
      </c>
      <c r="F511" s="120"/>
      <c r="G511" s="32">
        <v>5887</v>
      </c>
      <c r="I511" s="42"/>
    </row>
    <row r="512" spans="2:9" ht="15">
      <c r="B512" s="78"/>
      <c r="C512" s="23"/>
      <c r="D512" s="125" t="s">
        <v>493</v>
      </c>
      <c r="E512" s="122" t="s">
        <v>13</v>
      </c>
      <c r="F512" s="120"/>
      <c r="G512" s="32">
        <v>1985</v>
      </c>
      <c r="I512" s="42"/>
    </row>
    <row r="513" spans="2:9" ht="15">
      <c r="B513" s="78"/>
      <c r="C513" s="23"/>
      <c r="D513" s="125" t="s">
        <v>494</v>
      </c>
      <c r="E513" s="122" t="s">
        <v>3</v>
      </c>
      <c r="F513" s="120"/>
      <c r="G513" s="32">
        <v>23566</v>
      </c>
      <c r="I513" s="42"/>
    </row>
    <row r="514" spans="2:9" ht="23.25" customHeight="1">
      <c r="B514" s="78"/>
      <c r="C514" s="23"/>
      <c r="D514" s="110" t="s">
        <v>495</v>
      </c>
      <c r="E514" s="33" t="s">
        <v>28</v>
      </c>
      <c r="F514" s="32"/>
      <c r="G514" s="32"/>
      <c r="I514" s="42"/>
    </row>
    <row r="515" spans="2:9" ht="23.25" customHeight="1">
      <c r="B515" s="78"/>
      <c r="C515" s="23"/>
      <c r="D515" s="289" t="s">
        <v>292</v>
      </c>
      <c r="E515" s="290"/>
      <c r="F515" s="32"/>
      <c r="G515" s="32"/>
      <c r="I515" s="42"/>
    </row>
    <row r="516" spans="2:7" ht="23.25" customHeight="1">
      <c r="B516" s="78"/>
      <c r="C516" s="23"/>
      <c r="D516" s="313" t="s">
        <v>371</v>
      </c>
      <c r="E516" s="314"/>
      <c r="F516" s="44"/>
      <c r="G516" s="44">
        <f>SUM(G508:G514)</f>
        <v>32538</v>
      </c>
    </row>
    <row r="517" spans="2:7" s="87" customFormat="1" ht="31.5" customHeight="1">
      <c r="B517" s="79">
        <v>851</v>
      </c>
      <c r="C517" s="259" t="s">
        <v>130</v>
      </c>
      <c r="D517" s="260"/>
      <c r="E517" s="261"/>
      <c r="F517" s="86">
        <f>F525+F518</f>
        <v>4601297</v>
      </c>
      <c r="G517" s="86">
        <f>G525</f>
        <v>47000</v>
      </c>
    </row>
    <row r="518" spans="2:7" ht="55.5" customHeight="1">
      <c r="B518" s="78"/>
      <c r="C518" s="20" t="s">
        <v>193</v>
      </c>
      <c r="D518" s="268" t="s">
        <v>89</v>
      </c>
      <c r="E518" s="269"/>
      <c r="F518" s="22">
        <f>F520</f>
        <v>4601297</v>
      </c>
      <c r="G518" s="22"/>
    </row>
    <row r="519" spans="2:7" ht="15.75" customHeight="1">
      <c r="B519" s="78"/>
      <c r="C519" s="174"/>
      <c r="D519" s="175"/>
      <c r="E519" s="176"/>
      <c r="F519" s="177"/>
      <c r="G519" s="177"/>
    </row>
    <row r="520" spans="2:7" ht="73.5" customHeight="1">
      <c r="B520" s="78"/>
      <c r="C520" s="53"/>
      <c r="D520" s="126" t="s">
        <v>47</v>
      </c>
      <c r="E520" s="66" t="s">
        <v>60</v>
      </c>
      <c r="F520" s="74">
        <v>4601297</v>
      </c>
      <c r="G520" s="60"/>
    </row>
    <row r="521" spans="2:7" ht="12" customHeight="1">
      <c r="B521" s="78"/>
      <c r="C521" s="23"/>
      <c r="D521" s="110"/>
      <c r="E521" s="31"/>
      <c r="F521" s="32"/>
      <c r="G521" s="32"/>
    </row>
    <row r="522" spans="2:9" ht="21.75" customHeight="1">
      <c r="B522" s="78"/>
      <c r="C522" s="23"/>
      <c r="D522" s="289" t="s">
        <v>292</v>
      </c>
      <c r="E522" s="290"/>
      <c r="F522" s="32"/>
      <c r="G522" s="32"/>
      <c r="I522" s="42"/>
    </row>
    <row r="523" spans="2:9" ht="23.25" customHeight="1">
      <c r="B523" s="78"/>
      <c r="C523" s="23"/>
      <c r="D523" s="291" t="s">
        <v>319</v>
      </c>
      <c r="E523" s="292"/>
      <c r="F523" s="32"/>
      <c r="G523" s="32"/>
      <c r="I523" s="42"/>
    </row>
    <row r="524" spans="2:9" ht="12" customHeight="1">
      <c r="B524" s="78"/>
      <c r="C524" s="23"/>
      <c r="D524" s="167"/>
      <c r="E524" s="168"/>
      <c r="F524" s="44"/>
      <c r="G524" s="44"/>
      <c r="I524" s="42"/>
    </row>
    <row r="525" spans="2:7" ht="15">
      <c r="B525" s="78"/>
      <c r="C525" s="20" t="s">
        <v>226</v>
      </c>
      <c r="D525" s="272" t="s">
        <v>88</v>
      </c>
      <c r="E525" s="273"/>
      <c r="F525" s="22"/>
      <c r="G525" s="22">
        <f>SUM(G527:G532)</f>
        <v>47000</v>
      </c>
    </row>
    <row r="526" spans="2:7" ht="15">
      <c r="B526" s="78"/>
      <c r="C526" s="23"/>
      <c r="D526" s="129"/>
      <c r="E526" s="25"/>
      <c r="F526" s="26"/>
      <c r="G526" s="26"/>
    </row>
    <row r="527" spans="2:7" ht="45">
      <c r="B527" s="78"/>
      <c r="C527" s="23"/>
      <c r="D527" s="110" t="s">
        <v>92</v>
      </c>
      <c r="E527" s="31" t="s">
        <v>112</v>
      </c>
      <c r="F527" s="32"/>
      <c r="G527" s="32">
        <v>12000</v>
      </c>
    </row>
    <row r="528" spans="2:7" ht="15">
      <c r="B528" s="78"/>
      <c r="C528" s="23"/>
      <c r="D528" s="110" t="s">
        <v>41</v>
      </c>
      <c r="E528" s="31" t="s">
        <v>87</v>
      </c>
      <c r="F528" s="32"/>
      <c r="G528" s="32">
        <v>600</v>
      </c>
    </row>
    <row r="529" spans="2:7" ht="15">
      <c r="B529" s="78"/>
      <c r="C529" s="23"/>
      <c r="D529" s="110" t="s">
        <v>42</v>
      </c>
      <c r="E529" s="31" t="s">
        <v>11</v>
      </c>
      <c r="F529" s="32"/>
      <c r="G529" s="32">
        <v>50</v>
      </c>
    </row>
    <row r="530" spans="2:7" ht="15">
      <c r="B530" s="78"/>
      <c r="C530" s="23"/>
      <c r="D530" s="110" t="s">
        <v>52</v>
      </c>
      <c r="E530" s="31" t="s">
        <v>53</v>
      </c>
      <c r="F530" s="32"/>
      <c r="G530" s="32">
        <v>9850</v>
      </c>
    </row>
    <row r="531" spans="2:7" ht="15">
      <c r="B531" s="78"/>
      <c r="C531" s="23"/>
      <c r="D531" s="110" t="s">
        <v>100</v>
      </c>
      <c r="E531" s="31" t="s">
        <v>13</v>
      </c>
      <c r="F531" s="32"/>
      <c r="G531" s="32">
        <v>8000</v>
      </c>
    </row>
    <row r="532" spans="2:7" ht="15">
      <c r="B532" s="78"/>
      <c r="C532" s="23"/>
      <c r="D532" s="110" t="s">
        <v>103</v>
      </c>
      <c r="E532" s="31" t="s">
        <v>3</v>
      </c>
      <c r="F532" s="32"/>
      <c r="G532" s="32">
        <v>16500</v>
      </c>
    </row>
    <row r="533" spans="2:7" ht="15">
      <c r="B533" s="78"/>
      <c r="C533" s="23"/>
      <c r="D533" s="110"/>
      <c r="E533" s="31"/>
      <c r="F533" s="32"/>
      <c r="G533" s="32"/>
    </row>
    <row r="534" spans="2:9" ht="24" customHeight="1">
      <c r="B534" s="78"/>
      <c r="C534" s="23"/>
      <c r="D534" s="289" t="s">
        <v>292</v>
      </c>
      <c r="E534" s="290"/>
      <c r="F534" s="32"/>
      <c r="G534" s="32"/>
      <c r="I534" s="42"/>
    </row>
    <row r="535" spans="2:9" ht="25.5" customHeight="1">
      <c r="B535" s="78"/>
      <c r="C535" s="23"/>
      <c r="D535" s="291" t="s">
        <v>547</v>
      </c>
      <c r="E535" s="292"/>
      <c r="F535" s="32"/>
      <c r="G535" s="32"/>
      <c r="I535" s="42"/>
    </row>
    <row r="536" spans="2:7" ht="14.25" customHeight="1">
      <c r="B536" s="78"/>
      <c r="C536" s="23"/>
      <c r="D536" s="130"/>
      <c r="E536" s="159"/>
      <c r="F536" s="44"/>
      <c r="G536" s="44"/>
    </row>
    <row r="537" spans="2:7" s="87" customFormat="1" ht="29.25" customHeight="1">
      <c r="B537" s="79">
        <v>852</v>
      </c>
      <c r="C537" s="259" t="s">
        <v>131</v>
      </c>
      <c r="D537" s="260"/>
      <c r="E537" s="261"/>
      <c r="F537" s="86">
        <f>F545+F556</f>
        <v>8269548</v>
      </c>
      <c r="G537" s="86">
        <f>G545+G556+G538</f>
        <v>150000</v>
      </c>
    </row>
    <row r="538" spans="2:7" ht="25.5" customHeight="1">
      <c r="B538" s="78"/>
      <c r="C538" s="20" t="s">
        <v>134</v>
      </c>
      <c r="D538" s="268" t="s">
        <v>135</v>
      </c>
      <c r="E538" s="269"/>
      <c r="F538" s="22"/>
      <c r="G538" s="22">
        <f>G541</f>
        <v>95000</v>
      </c>
    </row>
    <row r="539" spans="2:7" ht="15">
      <c r="B539" s="78"/>
      <c r="C539" s="23"/>
      <c r="D539" s="129"/>
      <c r="E539" s="25"/>
      <c r="F539" s="26"/>
      <c r="G539" s="26"/>
    </row>
    <row r="540" spans="2:9" ht="13.5" customHeight="1">
      <c r="B540" s="78"/>
      <c r="C540" s="23"/>
      <c r="D540" s="185"/>
      <c r="E540" s="191"/>
      <c r="F540" s="36"/>
      <c r="G540" s="36"/>
      <c r="I540" s="42"/>
    </row>
    <row r="541" spans="2:9" ht="35.25" customHeight="1">
      <c r="B541" s="78"/>
      <c r="C541" s="23"/>
      <c r="D541" s="192" t="s">
        <v>74</v>
      </c>
      <c r="E541" s="193" t="s">
        <v>75</v>
      </c>
      <c r="F541" s="36"/>
      <c r="G541" s="36">
        <v>95000</v>
      </c>
      <c r="I541" s="42"/>
    </row>
    <row r="542" spans="2:9" ht="12.75" customHeight="1">
      <c r="B542" s="78"/>
      <c r="C542" s="23"/>
      <c r="D542" s="185"/>
      <c r="E542" s="191"/>
      <c r="F542" s="36"/>
      <c r="G542" s="36"/>
      <c r="I542" s="42"/>
    </row>
    <row r="543" spans="2:9" ht="21.75" customHeight="1">
      <c r="B543" s="78"/>
      <c r="C543" s="23"/>
      <c r="D543" s="289" t="s">
        <v>292</v>
      </c>
      <c r="E543" s="290"/>
      <c r="F543" s="32"/>
      <c r="G543" s="32"/>
      <c r="I543" s="42"/>
    </row>
    <row r="544" spans="2:9" ht="23.25" customHeight="1">
      <c r="B544" s="78"/>
      <c r="C544" s="23"/>
      <c r="D544" s="291" t="s">
        <v>321</v>
      </c>
      <c r="E544" s="292"/>
      <c r="F544" s="32"/>
      <c r="G544" s="32"/>
      <c r="I544" s="42"/>
    </row>
    <row r="545" spans="2:7" ht="25.5" customHeight="1">
      <c r="B545" s="78"/>
      <c r="C545" s="20" t="s">
        <v>144</v>
      </c>
      <c r="D545" s="268" t="s">
        <v>145</v>
      </c>
      <c r="E545" s="269"/>
      <c r="F545" s="22">
        <f>F547</f>
        <v>8119548</v>
      </c>
      <c r="G545" s="22">
        <f>G552</f>
        <v>55000</v>
      </c>
    </row>
    <row r="546" spans="2:7" ht="15">
      <c r="B546" s="78"/>
      <c r="C546" s="23"/>
      <c r="D546" s="129"/>
      <c r="E546" s="25"/>
      <c r="F546" s="26"/>
      <c r="G546" s="26"/>
    </row>
    <row r="547" spans="2:9" ht="44.25" customHeight="1">
      <c r="B547" s="78"/>
      <c r="C547" s="23"/>
      <c r="D547" s="125" t="s">
        <v>262</v>
      </c>
      <c r="E547" s="122" t="s">
        <v>504</v>
      </c>
      <c r="F547" s="120">
        <v>8119548</v>
      </c>
      <c r="G547" s="32"/>
      <c r="I547" s="42"/>
    </row>
    <row r="548" spans="2:9" ht="13.5" customHeight="1">
      <c r="B548" s="78"/>
      <c r="C548" s="23"/>
      <c r="D548" s="110"/>
      <c r="E548" s="31"/>
      <c r="F548" s="32"/>
      <c r="G548" s="32"/>
      <c r="I548" s="42"/>
    </row>
    <row r="549" spans="2:9" ht="21.75" customHeight="1">
      <c r="B549" s="78"/>
      <c r="C549" s="23"/>
      <c r="D549" s="289" t="s">
        <v>292</v>
      </c>
      <c r="E549" s="290"/>
      <c r="F549" s="32"/>
      <c r="G549" s="32"/>
      <c r="I549" s="42"/>
    </row>
    <row r="550" spans="2:9" ht="23.25" customHeight="1">
      <c r="B550" s="78"/>
      <c r="C550" s="23"/>
      <c r="D550" s="291" t="s">
        <v>319</v>
      </c>
      <c r="E550" s="292"/>
      <c r="F550" s="32"/>
      <c r="G550" s="32"/>
      <c r="I550" s="42"/>
    </row>
    <row r="551" spans="2:9" ht="13.5" customHeight="1">
      <c r="B551" s="78"/>
      <c r="C551" s="23"/>
      <c r="D551" s="185"/>
      <c r="E551" s="191"/>
      <c r="F551" s="36"/>
      <c r="G551" s="36"/>
      <c r="I551" s="42"/>
    </row>
    <row r="552" spans="2:9" ht="35.25" customHeight="1">
      <c r="B552" s="78"/>
      <c r="C552" s="23"/>
      <c r="D552" s="192" t="s">
        <v>74</v>
      </c>
      <c r="E552" s="193" t="s">
        <v>75</v>
      </c>
      <c r="F552" s="36"/>
      <c r="G552" s="36">
        <v>55000</v>
      </c>
      <c r="I552" s="42"/>
    </row>
    <row r="553" spans="2:9" ht="12.75" customHeight="1">
      <c r="B553" s="78"/>
      <c r="C553" s="23"/>
      <c r="D553" s="185"/>
      <c r="E553" s="191"/>
      <c r="F553" s="36"/>
      <c r="G553" s="36"/>
      <c r="I553" s="42"/>
    </row>
    <row r="554" spans="2:9" ht="21.75" customHeight="1">
      <c r="B554" s="78"/>
      <c r="C554" s="23"/>
      <c r="D554" s="289" t="s">
        <v>292</v>
      </c>
      <c r="E554" s="290"/>
      <c r="F554" s="32"/>
      <c r="G554" s="32"/>
      <c r="I554" s="42"/>
    </row>
    <row r="555" spans="2:9" ht="23.25" customHeight="1">
      <c r="B555" s="78"/>
      <c r="C555" s="23"/>
      <c r="D555" s="291" t="s">
        <v>321</v>
      </c>
      <c r="E555" s="292"/>
      <c r="F555" s="32"/>
      <c r="G555" s="32"/>
      <c r="I555" s="42"/>
    </row>
    <row r="556" spans="2:7" ht="25.5" customHeight="1">
      <c r="B556" s="78"/>
      <c r="C556" s="20" t="s">
        <v>156</v>
      </c>
      <c r="D556" s="268" t="s">
        <v>496</v>
      </c>
      <c r="E556" s="269"/>
      <c r="F556" s="22">
        <f>F558</f>
        <v>150000</v>
      </c>
      <c r="G556" s="22">
        <f>G558</f>
        <v>0</v>
      </c>
    </row>
    <row r="557" spans="2:7" ht="15">
      <c r="B557" s="78"/>
      <c r="C557" s="23"/>
      <c r="D557" s="129"/>
      <c r="E557" s="25"/>
      <c r="F557" s="26"/>
      <c r="G557" s="26"/>
    </row>
    <row r="558" spans="2:9" ht="61.5" customHeight="1">
      <c r="B558" s="78"/>
      <c r="C558" s="23"/>
      <c r="D558" s="125" t="s">
        <v>290</v>
      </c>
      <c r="E558" s="142" t="s">
        <v>497</v>
      </c>
      <c r="F558" s="32">
        <f>SUM(F560:F571)</f>
        <v>150000</v>
      </c>
      <c r="G558" s="32"/>
      <c r="I558" s="42"/>
    </row>
    <row r="559" spans="2:9" ht="17.25" customHeight="1">
      <c r="B559" s="78"/>
      <c r="C559" s="23"/>
      <c r="D559" s="125"/>
      <c r="E559" s="142" t="s">
        <v>124</v>
      </c>
      <c r="F559" s="120"/>
      <c r="G559" s="32"/>
      <c r="I559" s="42"/>
    </row>
    <row r="560" spans="2:7" ht="14.25" customHeight="1">
      <c r="B560" s="78"/>
      <c r="C560" s="23"/>
      <c r="D560" s="110"/>
      <c r="E560" s="89" t="s">
        <v>308</v>
      </c>
      <c r="F560" s="229">
        <v>30588</v>
      </c>
      <c r="G560" s="90"/>
    </row>
    <row r="561" spans="2:7" ht="15.75" customHeight="1">
      <c r="B561" s="78"/>
      <c r="C561" s="23"/>
      <c r="D561" s="110"/>
      <c r="E561" s="89" t="s">
        <v>309</v>
      </c>
      <c r="F561" s="229">
        <v>10720</v>
      </c>
      <c r="G561" s="90"/>
    </row>
    <row r="562" spans="2:7" ht="15">
      <c r="B562" s="78"/>
      <c r="C562" s="23"/>
      <c r="D562" s="110"/>
      <c r="E562" s="89" t="s">
        <v>310</v>
      </c>
      <c r="F562" s="229">
        <v>22608</v>
      </c>
      <c r="G562" s="90"/>
    </row>
    <row r="563" spans="2:7" ht="15">
      <c r="B563" s="78"/>
      <c r="C563" s="23"/>
      <c r="D563" s="110"/>
      <c r="E563" s="89" t="s">
        <v>311</v>
      </c>
      <c r="F563" s="229">
        <v>13552</v>
      </c>
      <c r="G563" s="90"/>
    </row>
    <row r="564" spans="2:7" ht="15">
      <c r="B564" s="78"/>
      <c r="C564" s="23"/>
      <c r="D564" s="110"/>
      <c r="E564" s="89" t="s">
        <v>312</v>
      </c>
      <c r="F564" s="229">
        <v>9598</v>
      </c>
      <c r="G564" s="90"/>
    </row>
    <row r="565" spans="2:7" ht="15">
      <c r="B565" s="78"/>
      <c r="C565" s="23"/>
      <c r="D565" s="110"/>
      <c r="E565" s="89" t="s">
        <v>317</v>
      </c>
      <c r="F565" s="229">
        <v>9250</v>
      </c>
      <c r="G565" s="90"/>
    </row>
    <row r="566" spans="2:7" ht="15.75" customHeight="1">
      <c r="B566" s="78"/>
      <c r="C566" s="23"/>
      <c r="D566" s="110"/>
      <c r="E566" s="89" t="s">
        <v>318</v>
      </c>
      <c r="F566" s="229">
        <v>8035</v>
      </c>
      <c r="G566" s="90"/>
    </row>
    <row r="567" spans="2:7" ht="15">
      <c r="B567" s="78"/>
      <c r="C567" s="23"/>
      <c r="D567" s="110"/>
      <c r="E567" s="89" t="s">
        <v>315</v>
      </c>
      <c r="F567" s="229">
        <v>11085</v>
      </c>
      <c r="G567" s="90"/>
    </row>
    <row r="568" spans="2:7" ht="15">
      <c r="B568" s="78"/>
      <c r="C568" s="23"/>
      <c r="D568" s="110"/>
      <c r="E568" s="89" t="s">
        <v>316</v>
      </c>
      <c r="F568" s="229">
        <v>10800</v>
      </c>
      <c r="G568" s="90"/>
    </row>
    <row r="569" spans="2:7" ht="15">
      <c r="B569" s="78"/>
      <c r="C569" s="23"/>
      <c r="D569" s="110"/>
      <c r="E569" s="190" t="s">
        <v>457</v>
      </c>
      <c r="F569" s="229">
        <v>4797</v>
      </c>
      <c r="G569" s="90"/>
    </row>
    <row r="570" spans="2:9" ht="17.25" customHeight="1">
      <c r="B570" s="78"/>
      <c r="C570" s="23"/>
      <c r="D570" s="125"/>
      <c r="E570" s="142" t="s">
        <v>338</v>
      </c>
      <c r="F570" s="230">
        <v>8928</v>
      </c>
      <c r="G570" s="32"/>
      <c r="I570" s="42"/>
    </row>
    <row r="571" spans="2:9" ht="15.75" customHeight="1">
      <c r="B571" s="78"/>
      <c r="C571" s="23"/>
      <c r="D571" s="125"/>
      <c r="E571" s="142" t="s">
        <v>339</v>
      </c>
      <c r="F571" s="230">
        <v>10039</v>
      </c>
      <c r="G571" s="32"/>
      <c r="I571" s="42"/>
    </row>
    <row r="572" spans="2:9" ht="9.75" customHeight="1">
      <c r="B572" s="78"/>
      <c r="C572" s="23"/>
      <c r="D572" s="110"/>
      <c r="E572" s="31"/>
      <c r="F572" s="32"/>
      <c r="G572" s="32"/>
      <c r="I572" s="42"/>
    </row>
    <row r="573" spans="2:9" ht="21.75" customHeight="1">
      <c r="B573" s="78"/>
      <c r="C573" s="23"/>
      <c r="D573" s="289" t="s">
        <v>292</v>
      </c>
      <c r="E573" s="290"/>
      <c r="F573" s="32"/>
      <c r="G573" s="32"/>
      <c r="I573" s="42"/>
    </row>
    <row r="574" spans="2:9" ht="23.25" customHeight="1">
      <c r="B574" s="78"/>
      <c r="C574" s="23"/>
      <c r="D574" s="291" t="s">
        <v>319</v>
      </c>
      <c r="E574" s="292"/>
      <c r="F574" s="32"/>
      <c r="G574" s="32"/>
      <c r="I574" s="42"/>
    </row>
    <row r="575" spans="2:7" ht="12.75" customHeight="1">
      <c r="B575" s="78"/>
      <c r="C575" s="69"/>
      <c r="D575" s="130"/>
      <c r="E575" s="245"/>
      <c r="F575" s="44"/>
      <c r="G575" s="44"/>
    </row>
    <row r="576" spans="2:7" s="87" customFormat="1" ht="29.25" customHeight="1">
      <c r="B576" s="79">
        <v>854</v>
      </c>
      <c r="C576" s="259" t="s">
        <v>263</v>
      </c>
      <c r="D576" s="260"/>
      <c r="E576" s="261"/>
      <c r="F576" s="86">
        <f>F588+F598+F607+F619+F629+F636+F577</f>
        <v>1361923</v>
      </c>
      <c r="G576" s="86">
        <f>G588+G598+G607+G619+G629+G636+G577</f>
        <v>10437717</v>
      </c>
    </row>
    <row r="577" spans="2:7" ht="25.5" customHeight="1">
      <c r="B577" s="78"/>
      <c r="C577" s="20" t="s">
        <v>460</v>
      </c>
      <c r="D577" s="268" t="s">
        <v>461</v>
      </c>
      <c r="E577" s="269"/>
      <c r="F577" s="22">
        <f>F579</f>
        <v>1361923</v>
      </c>
      <c r="G577" s="22">
        <f>G583</f>
        <v>4801223</v>
      </c>
    </row>
    <row r="578" spans="2:7" ht="15">
      <c r="B578" s="78"/>
      <c r="C578" s="23"/>
      <c r="D578" s="129"/>
      <c r="E578" s="25"/>
      <c r="F578" s="26"/>
      <c r="G578" s="26"/>
    </row>
    <row r="579" spans="2:7" ht="75">
      <c r="B579" s="78"/>
      <c r="C579" s="23"/>
      <c r="D579" s="129" t="s">
        <v>454</v>
      </c>
      <c r="E579" s="25" t="s">
        <v>455</v>
      </c>
      <c r="F579" s="26">
        <f>623787+89529+648607</f>
        <v>1361923</v>
      </c>
      <c r="G579" s="26"/>
    </row>
    <row r="580" spans="2:7" ht="15">
      <c r="B580" s="78"/>
      <c r="C580" s="23"/>
      <c r="D580" s="129"/>
      <c r="E580" s="25"/>
      <c r="F580" s="26"/>
      <c r="G580" s="26"/>
    </row>
    <row r="581" spans="2:9" ht="21" customHeight="1">
      <c r="B581" s="78"/>
      <c r="C581" s="23"/>
      <c r="D581" s="289" t="s">
        <v>292</v>
      </c>
      <c r="E581" s="290"/>
      <c r="F581" s="32"/>
      <c r="G581" s="32"/>
      <c r="I581" s="42"/>
    </row>
    <row r="582" spans="2:9" ht="24" customHeight="1">
      <c r="B582" s="78"/>
      <c r="C582" s="23"/>
      <c r="D582" s="291" t="s">
        <v>319</v>
      </c>
      <c r="E582" s="292"/>
      <c r="F582" s="32"/>
      <c r="G582" s="32"/>
      <c r="I582" s="42"/>
    </row>
    <row r="583" spans="2:9" ht="31.5" customHeight="1">
      <c r="B583" s="78"/>
      <c r="C583" s="23"/>
      <c r="D583" s="110" t="s">
        <v>74</v>
      </c>
      <c r="E583" s="193" t="s">
        <v>75</v>
      </c>
      <c r="F583" s="32"/>
      <c r="G583" s="32">
        <v>4801223</v>
      </c>
      <c r="I583" s="42"/>
    </row>
    <row r="584" spans="2:9" ht="12.75" customHeight="1">
      <c r="B584" s="78"/>
      <c r="C584" s="23"/>
      <c r="D584" s="110"/>
      <c r="E584" s="193"/>
      <c r="F584" s="32"/>
      <c r="G584" s="32"/>
      <c r="I584" s="42"/>
    </row>
    <row r="585" spans="2:9" ht="21" customHeight="1">
      <c r="B585" s="78"/>
      <c r="C585" s="23"/>
      <c r="D585" s="289" t="s">
        <v>292</v>
      </c>
      <c r="E585" s="290"/>
      <c r="F585" s="32"/>
      <c r="G585" s="32"/>
      <c r="I585" s="42"/>
    </row>
    <row r="586" spans="2:9" ht="24" customHeight="1">
      <c r="B586" s="78"/>
      <c r="C586" s="23"/>
      <c r="D586" s="291" t="s">
        <v>321</v>
      </c>
      <c r="E586" s="292"/>
      <c r="F586" s="32"/>
      <c r="G586" s="32"/>
      <c r="I586" s="42"/>
    </row>
    <row r="587" spans="2:9" ht="10.5" customHeight="1">
      <c r="B587" s="78"/>
      <c r="C587" s="69"/>
      <c r="D587" s="223"/>
      <c r="E587" s="224"/>
      <c r="F587" s="196"/>
      <c r="G587" s="196"/>
      <c r="I587" s="42"/>
    </row>
    <row r="588" spans="2:7" ht="25.5" customHeight="1">
      <c r="B588" s="78"/>
      <c r="C588" s="212" t="s">
        <v>227</v>
      </c>
      <c r="D588" s="295" t="s">
        <v>264</v>
      </c>
      <c r="E588" s="296"/>
      <c r="F588" s="213"/>
      <c r="G588" s="213">
        <f>G590</f>
        <v>594684</v>
      </c>
    </row>
    <row r="589" spans="2:7" ht="15">
      <c r="B589" s="78"/>
      <c r="C589" s="23"/>
      <c r="D589" s="129"/>
      <c r="E589" s="25"/>
      <c r="F589" s="26"/>
      <c r="G589" s="26"/>
    </row>
    <row r="590" spans="2:9" ht="31.5" customHeight="1">
      <c r="B590" s="78"/>
      <c r="C590" s="23"/>
      <c r="D590" s="110" t="s">
        <v>358</v>
      </c>
      <c r="E590" s="98" t="s">
        <v>359</v>
      </c>
      <c r="F590" s="32"/>
      <c r="G590" s="32">
        <f>G592+G593</f>
        <v>594684</v>
      </c>
      <c r="I590" s="42"/>
    </row>
    <row r="591" spans="2:9" ht="21" customHeight="1">
      <c r="B591" s="78"/>
      <c r="C591" s="23"/>
      <c r="D591" s="110"/>
      <c r="E591" s="98" t="s">
        <v>124</v>
      </c>
      <c r="F591" s="32"/>
      <c r="G591" s="32"/>
      <c r="I591" s="42"/>
    </row>
    <row r="592" spans="2:9" ht="34.5" customHeight="1">
      <c r="B592" s="78"/>
      <c r="C592" s="23"/>
      <c r="D592" s="110"/>
      <c r="E592" s="89" t="s">
        <v>439</v>
      </c>
      <c r="F592" s="32"/>
      <c r="G592" s="32">
        <v>464461</v>
      </c>
      <c r="I592" s="42"/>
    </row>
    <row r="593" spans="2:9" ht="34.5" customHeight="1">
      <c r="B593" s="78"/>
      <c r="C593" s="23"/>
      <c r="D593" s="110"/>
      <c r="E593" s="89" t="s">
        <v>438</v>
      </c>
      <c r="F593" s="32"/>
      <c r="G593" s="32">
        <v>130223</v>
      </c>
      <c r="I593" s="42"/>
    </row>
    <row r="594" spans="2:9" ht="9" customHeight="1">
      <c r="B594" s="78"/>
      <c r="C594" s="23"/>
      <c r="D594" s="110"/>
      <c r="E594" s="89"/>
      <c r="F594" s="32"/>
      <c r="G594" s="32"/>
      <c r="I594" s="42"/>
    </row>
    <row r="595" spans="2:9" ht="21.75" customHeight="1">
      <c r="B595" s="78"/>
      <c r="C595" s="23"/>
      <c r="D595" s="289" t="s">
        <v>292</v>
      </c>
      <c r="E595" s="290"/>
      <c r="F595" s="32"/>
      <c r="G595" s="32"/>
      <c r="I595" s="42"/>
    </row>
    <row r="596" spans="2:9" ht="19.5" customHeight="1">
      <c r="B596" s="78"/>
      <c r="C596" s="23"/>
      <c r="D596" s="291" t="s">
        <v>365</v>
      </c>
      <c r="E596" s="292"/>
      <c r="F596" s="32"/>
      <c r="G596" s="32"/>
      <c r="I596" s="42"/>
    </row>
    <row r="597" spans="2:7" ht="8.25" customHeight="1">
      <c r="B597" s="78"/>
      <c r="C597" s="23"/>
      <c r="D597" s="130"/>
      <c r="E597" s="159"/>
      <c r="F597" s="44"/>
      <c r="G597" s="44"/>
    </row>
    <row r="598" spans="2:7" ht="15">
      <c r="B598" s="78"/>
      <c r="C598" s="20" t="s">
        <v>228</v>
      </c>
      <c r="D598" s="272" t="s">
        <v>265</v>
      </c>
      <c r="E598" s="273"/>
      <c r="F598" s="22"/>
      <c r="G598" s="22">
        <f>G600</f>
        <v>209291</v>
      </c>
    </row>
    <row r="599" spans="2:7" ht="11.25" customHeight="1">
      <c r="B599" s="78"/>
      <c r="C599" s="23"/>
      <c r="D599" s="129"/>
      <c r="E599" s="25"/>
      <c r="F599" s="26"/>
      <c r="G599" s="26"/>
    </row>
    <row r="600" spans="2:7" ht="30">
      <c r="B600" s="78"/>
      <c r="C600" s="23"/>
      <c r="D600" s="110" t="s">
        <v>358</v>
      </c>
      <c r="E600" s="98" t="s">
        <v>359</v>
      </c>
      <c r="F600" s="32"/>
      <c r="G600" s="32">
        <f>G602</f>
        <v>209291</v>
      </c>
    </row>
    <row r="601" spans="2:7" ht="15">
      <c r="B601" s="78"/>
      <c r="C601" s="23"/>
      <c r="D601" s="110"/>
      <c r="E601" s="98" t="s">
        <v>124</v>
      </c>
      <c r="F601" s="32"/>
      <c r="G601" s="32"/>
    </row>
    <row r="602" spans="2:9" ht="26.25" customHeight="1">
      <c r="B602" s="78"/>
      <c r="C602" s="23"/>
      <c r="D602" s="110"/>
      <c r="E602" s="89" t="s">
        <v>367</v>
      </c>
      <c r="F602" s="32"/>
      <c r="G602" s="32">
        <v>209291</v>
      </c>
      <c r="I602" s="42"/>
    </row>
    <row r="603" spans="2:7" ht="11.25" customHeight="1">
      <c r="B603" s="78"/>
      <c r="C603" s="23"/>
      <c r="D603" s="110"/>
      <c r="E603" s="31"/>
      <c r="F603" s="32"/>
      <c r="G603" s="32"/>
    </row>
    <row r="604" spans="2:9" ht="21.75" customHeight="1">
      <c r="B604" s="78"/>
      <c r="C604" s="23"/>
      <c r="D604" s="289" t="s">
        <v>292</v>
      </c>
      <c r="E604" s="290"/>
      <c r="F604" s="32"/>
      <c r="G604" s="32"/>
      <c r="I604" s="42"/>
    </row>
    <row r="605" spans="2:9" ht="18" customHeight="1">
      <c r="B605" s="78"/>
      <c r="C605" s="23"/>
      <c r="D605" s="291" t="s">
        <v>365</v>
      </c>
      <c r="E605" s="292"/>
      <c r="F605" s="32"/>
      <c r="G605" s="32"/>
      <c r="I605" s="42"/>
    </row>
    <row r="606" spans="2:7" ht="10.5" customHeight="1">
      <c r="B606" s="78"/>
      <c r="C606" s="23"/>
      <c r="D606" s="130"/>
      <c r="E606" s="159"/>
      <c r="F606" s="44"/>
      <c r="G606" s="44"/>
    </row>
    <row r="607" spans="2:7" ht="15">
      <c r="B607" s="78"/>
      <c r="C607" s="20" t="s">
        <v>229</v>
      </c>
      <c r="D607" s="272" t="s">
        <v>266</v>
      </c>
      <c r="E607" s="273"/>
      <c r="F607" s="22"/>
      <c r="G607" s="22">
        <f>G609+G615</f>
        <v>285350</v>
      </c>
    </row>
    <row r="608" spans="2:7" ht="15">
      <c r="B608" s="78"/>
      <c r="C608" s="23"/>
      <c r="D608" s="129"/>
      <c r="E608" s="25"/>
      <c r="F608" s="26"/>
      <c r="G608" s="26"/>
    </row>
    <row r="609" spans="2:7" ht="30">
      <c r="B609" s="78"/>
      <c r="C609" s="23"/>
      <c r="D609" s="110" t="s">
        <v>358</v>
      </c>
      <c r="E609" s="98" t="s">
        <v>359</v>
      </c>
      <c r="F609" s="32"/>
      <c r="G609" s="32">
        <f>G611</f>
        <v>210350</v>
      </c>
    </row>
    <row r="610" spans="2:7" ht="15">
      <c r="B610" s="78"/>
      <c r="C610" s="23"/>
      <c r="D610" s="110"/>
      <c r="E610" s="98" t="s">
        <v>124</v>
      </c>
      <c r="F610" s="32"/>
      <c r="G610" s="32"/>
    </row>
    <row r="611" spans="2:9" ht="31.5" customHeight="1">
      <c r="B611" s="78"/>
      <c r="C611" s="23"/>
      <c r="D611" s="110"/>
      <c r="E611" s="89" t="s">
        <v>548</v>
      </c>
      <c r="F611" s="32"/>
      <c r="G611" s="32">
        <v>210350</v>
      </c>
      <c r="I611" s="42"/>
    </row>
    <row r="612" spans="2:7" ht="10.5" customHeight="1">
      <c r="B612" s="78"/>
      <c r="C612" s="23"/>
      <c r="D612" s="110"/>
      <c r="E612" s="31"/>
      <c r="F612" s="32"/>
      <c r="G612" s="32"/>
    </row>
    <row r="613" spans="2:9" ht="21.75" customHeight="1">
      <c r="B613" s="78"/>
      <c r="C613" s="23"/>
      <c r="D613" s="289" t="s">
        <v>292</v>
      </c>
      <c r="E613" s="290"/>
      <c r="F613" s="32"/>
      <c r="G613" s="32"/>
      <c r="I613" s="42"/>
    </row>
    <row r="614" spans="2:9" ht="22.5" customHeight="1">
      <c r="B614" s="78"/>
      <c r="C614" s="23"/>
      <c r="D614" s="293" t="s">
        <v>365</v>
      </c>
      <c r="E614" s="294"/>
      <c r="F614" s="36"/>
      <c r="G614" s="36"/>
      <c r="I614" s="42"/>
    </row>
    <row r="615" spans="2:9" ht="31.5" customHeight="1">
      <c r="B615" s="138"/>
      <c r="C615" s="109"/>
      <c r="D615" s="169" t="s">
        <v>74</v>
      </c>
      <c r="E615" s="233" t="s">
        <v>75</v>
      </c>
      <c r="F615" s="171"/>
      <c r="G615" s="171">
        <v>75000</v>
      </c>
      <c r="I615" s="42"/>
    </row>
    <row r="616" spans="2:9" ht="12.75" customHeight="1">
      <c r="B616" s="78"/>
      <c r="C616" s="23"/>
      <c r="D616" s="110"/>
      <c r="E616" s="193"/>
      <c r="F616" s="32"/>
      <c r="G616" s="32"/>
      <c r="I616" s="42"/>
    </row>
    <row r="617" spans="2:9" ht="21" customHeight="1">
      <c r="B617" s="78"/>
      <c r="C617" s="23"/>
      <c r="D617" s="289" t="s">
        <v>292</v>
      </c>
      <c r="E617" s="290"/>
      <c r="F617" s="32"/>
      <c r="G617" s="32"/>
      <c r="I617" s="42"/>
    </row>
    <row r="618" spans="2:9" ht="24" customHeight="1">
      <c r="B618" s="78"/>
      <c r="C618" s="23"/>
      <c r="D618" s="291" t="s">
        <v>321</v>
      </c>
      <c r="E618" s="292"/>
      <c r="F618" s="32"/>
      <c r="G618" s="32"/>
      <c r="I618" s="42"/>
    </row>
    <row r="619" spans="2:7" ht="15">
      <c r="B619" s="78"/>
      <c r="C619" s="20" t="s">
        <v>230</v>
      </c>
      <c r="D619" s="272" t="s">
        <v>267</v>
      </c>
      <c r="E619" s="273"/>
      <c r="F619" s="22"/>
      <c r="G619" s="22">
        <f>G621</f>
        <v>4467448</v>
      </c>
    </row>
    <row r="620" spans="2:7" ht="11.25" customHeight="1">
      <c r="B620" s="78"/>
      <c r="C620" s="23"/>
      <c r="D620" s="129"/>
      <c r="E620" s="25"/>
      <c r="F620" s="26"/>
      <c r="G620" s="26"/>
    </row>
    <row r="621" spans="2:7" ht="30">
      <c r="B621" s="78"/>
      <c r="C621" s="23"/>
      <c r="D621" s="110" t="s">
        <v>358</v>
      </c>
      <c r="E621" s="98" t="s">
        <v>359</v>
      </c>
      <c r="F621" s="32"/>
      <c r="G621" s="32">
        <f>G623+G624</f>
        <v>4467448</v>
      </c>
    </row>
    <row r="622" spans="2:7" ht="15">
      <c r="B622" s="78"/>
      <c r="C622" s="23"/>
      <c r="D622" s="110"/>
      <c r="E622" s="98" t="s">
        <v>124</v>
      </c>
      <c r="F622" s="32"/>
      <c r="G622" s="32"/>
    </row>
    <row r="623" spans="2:9" ht="34.5" customHeight="1">
      <c r="B623" s="78"/>
      <c r="C623" s="23"/>
      <c r="D623" s="110"/>
      <c r="E623" s="89" t="s">
        <v>440</v>
      </c>
      <c r="F623" s="32"/>
      <c r="G623" s="90">
        <v>2307363</v>
      </c>
      <c r="I623" s="42"/>
    </row>
    <row r="624" spans="2:7" ht="27.75" customHeight="1">
      <c r="B624" s="78"/>
      <c r="C624" s="23"/>
      <c r="D624" s="110"/>
      <c r="E624" s="89" t="s">
        <v>439</v>
      </c>
      <c r="F624" s="32"/>
      <c r="G624" s="90">
        <v>2160085</v>
      </c>
    </row>
    <row r="625" spans="2:7" ht="16.5" customHeight="1">
      <c r="B625" s="78"/>
      <c r="C625" s="23"/>
      <c r="D625" s="110"/>
      <c r="E625" s="31"/>
      <c r="F625" s="32"/>
      <c r="G625" s="32"/>
    </row>
    <row r="626" spans="2:9" ht="21.75" customHeight="1">
      <c r="B626" s="78"/>
      <c r="C626" s="23"/>
      <c r="D626" s="289" t="s">
        <v>292</v>
      </c>
      <c r="E626" s="290"/>
      <c r="F626" s="32"/>
      <c r="G626" s="32"/>
      <c r="I626" s="42"/>
    </row>
    <row r="627" spans="2:9" ht="16.5" customHeight="1">
      <c r="B627" s="78"/>
      <c r="C627" s="23"/>
      <c r="D627" s="291" t="s">
        <v>365</v>
      </c>
      <c r="E627" s="292"/>
      <c r="F627" s="32"/>
      <c r="G627" s="32"/>
      <c r="I627" s="42"/>
    </row>
    <row r="628" spans="2:7" ht="10.5" customHeight="1">
      <c r="B628" s="78"/>
      <c r="C628" s="23"/>
      <c r="D628" s="130"/>
      <c r="E628" s="159"/>
      <c r="F628" s="44"/>
      <c r="G628" s="44"/>
    </row>
    <row r="629" spans="2:7" ht="15">
      <c r="B629" s="78"/>
      <c r="C629" s="20" t="s">
        <v>231</v>
      </c>
      <c r="D629" s="272" t="s">
        <v>192</v>
      </c>
      <c r="E629" s="273"/>
      <c r="F629" s="22"/>
      <c r="G629" s="22">
        <f>G631</f>
        <v>49721</v>
      </c>
    </row>
    <row r="630" spans="2:7" ht="15">
      <c r="B630" s="78"/>
      <c r="C630" s="23"/>
      <c r="D630" s="129"/>
      <c r="E630" s="25"/>
      <c r="F630" s="26"/>
      <c r="G630" s="26"/>
    </row>
    <row r="631" spans="2:7" ht="15">
      <c r="B631" s="78"/>
      <c r="C631" s="23"/>
      <c r="D631" s="110" t="s">
        <v>103</v>
      </c>
      <c r="E631" s="31" t="s">
        <v>3</v>
      </c>
      <c r="F631" s="32"/>
      <c r="G631" s="32">
        <v>49721</v>
      </c>
    </row>
    <row r="632" spans="2:7" ht="15">
      <c r="B632" s="78"/>
      <c r="C632" s="23"/>
      <c r="D632" s="110"/>
      <c r="E632" s="31"/>
      <c r="F632" s="32"/>
      <c r="G632" s="32"/>
    </row>
    <row r="633" spans="2:9" ht="21.75" customHeight="1">
      <c r="B633" s="78"/>
      <c r="C633" s="23"/>
      <c r="D633" s="289" t="s">
        <v>292</v>
      </c>
      <c r="E633" s="290"/>
      <c r="F633" s="32"/>
      <c r="G633" s="32"/>
      <c r="I633" s="42"/>
    </row>
    <row r="634" spans="2:9" ht="18" customHeight="1">
      <c r="B634" s="78"/>
      <c r="C634" s="23"/>
      <c r="D634" s="291" t="s">
        <v>365</v>
      </c>
      <c r="E634" s="292"/>
      <c r="F634" s="32"/>
      <c r="G634" s="32"/>
      <c r="I634" s="42"/>
    </row>
    <row r="635" spans="2:7" ht="12" customHeight="1">
      <c r="B635" s="78"/>
      <c r="C635" s="69"/>
      <c r="D635" s="130"/>
      <c r="E635" s="159"/>
      <c r="F635" s="44"/>
      <c r="G635" s="44"/>
    </row>
    <row r="636" spans="2:7" ht="15">
      <c r="B636" s="78"/>
      <c r="C636" s="212" t="s">
        <v>232</v>
      </c>
      <c r="D636" s="286" t="s">
        <v>88</v>
      </c>
      <c r="E636" s="287"/>
      <c r="F636" s="213"/>
      <c r="G636" s="213">
        <f>G638</f>
        <v>30000</v>
      </c>
    </row>
    <row r="637" spans="2:7" ht="15">
      <c r="B637" s="78"/>
      <c r="C637" s="23"/>
      <c r="D637" s="129"/>
      <c r="E637" s="25"/>
      <c r="F637" s="26"/>
      <c r="G637" s="26"/>
    </row>
    <row r="638" spans="2:7" ht="45">
      <c r="B638" s="78"/>
      <c r="C638" s="23"/>
      <c r="D638" s="110" t="s">
        <v>92</v>
      </c>
      <c r="E638" s="31" t="s">
        <v>112</v>
      </c>
      <c r="F638" s="32"/>
      <c r="G638" s="32">
        <v>30000</v>
      </c>
    </row>
    <row r="639" spans="2:7" ht="15">
      <c r="B639" s="78"/>
      <c r="C639" s="23"/>
      <c r="D639" s="110"/>
      <c r="E639" s="31"/>
      <c r="F639" s="32"/>
      <c r="G639" s="32"/>
    </row>
    <row r="640" spans="2:9" ht="21.75" customHeight="1">
      <c r="B640" s="78"/>
      <c r="C640" s="23"/>
      <c r="D640" s="289" t="s">
        <v>292</v>
      </c>
      <c r="E640" s="290"/>
      <c r="F640" s="32"/>
      <c r="G640" s="32"/>
      <c r="I640" s="42"/>
    </row>
    <row r="641" spans="2:9" ht="22.5" customHeight="1">
      <c r="B641" s="78"/>
      <c r="C641" s="23"/>
      <c r="D641" s="291" t="s">
        <v>365</v>
      </c>
      <c r="E641" s="292"/>
      <c r="F641" s="32"/>
      <c r="G641" s="32"/>
      <c r="I641" s="42"/>
    </row>
    <row r="642" spans="2:7" ht="21" customHeight="1">
      <c r="B642" s="78"/>
      <c r="C642" s="23"/>
      <c r="D642" s="130"/>
      <c r="E642" s="159"/>
      <c r="F642" s="44"/>
      <c r="G642" s="44"/>
    </row>
    <row r="643" spans="2:7" s="87" customFormat="1" ht="29.25" customHeight="1">
      <c r="B643" s="79">
        <v>900</v>
      </c>
      <c r="C643" s="259" t="s">
        <v>268</v>
      </c>
      <c r="D643" s="260"/>
      <c r="E643" s="261"/>
      <c r="F643" s="86">
        <f>F644+F656</f>
        <v>232000</v>
      </c>
      <c r="G643" s="86">
        <f>G644+G656</f>
        <v>202000</v>
      </c>
    </row>
    <row r="644" spans="2:7" s="147" customFormat="1" ht="45" customHeight="1">
      <c r="B644" s="146"/>
      <c r="C644" s="20" t="s">
        <v>441</v>
      </c>
      <c r="D644" s="268" t="s">
        <v>442</v>
      </c>
      <c r="E644" s="269"/>
      <c r="F644" s="22">
        <f>F646</f>
        <v>200000</v>
      </c>
      <c r="G644" s="22">
        <f>SUM(G651:G651)</f>
        <v>200000</v>
      </c>
    </row>
    <row r="645" spans="2:7" s="147" customFormat="1" ht="15">
      <c r="B645" s="148"/>
      <c r="C645" s="23"/>
      <c r="D645" s="129"/>
      <c r="E645" s="25"/>
      <c r="F645" s="26"/>
      <c r="G645" s="26"/>
    </row>
    <row r="646" spans="2:7" s="147" customFormat="1" ht="15">
      <c r="B646" s="148"/>
      <c r="C646" s="23"/>
      <c r="D646" s="110" t="s">
        <v>343</v>
      </c>
      <c r="E646" s="31" t="s">
        <v>397</v>
      </c>
      <c r="F646" s="32">
        <v>200000</v>
      </c>
      <c r="G646" s="32"/>
    </row>
    <row r="647" spans="2:7" s="147" customFormat="1" ht="15">
      <c r="B647" s="148"/>
      <c r="C647" s="23"/>
      <c r="D647" s="110"/>
      <c r="E647" s="31"/>
      <c r="F647" s="32"/>
      <c r="G647" s="32"/>
    </row>
    <row r="648" spans="2:9" s="147" customFormat="1" ht="22.5" customHeight="1">
      <c r="B648" s="148"/>
      <c r="C648" s="23"/>
      <c r="D648" s="289" t="s">
        <v>292</v>
      </c>
      <c r="E648" s="290"/>
      <c r="F648" s="32"/>
      <c r="G648" s="32"/>
      <c r="I648" s="149"/>
    </row>
    <row r="649" spans="2:9" s="147" customFormat="1" ht="15" customHeight="1">
      <c r="B649" s="148"/>
      <c r="C649" s="23"/>
      <c r="D649" s="291" t="s">
        <v>319</v>
      </c>
      <c r="E649" s="292"/>
      <c r="F649" s="32"/>
      <c r="G649" s="32"/>
      <c r="I649" s="149"/>
    </row>
    <row r="650" spans="2:9" s="147" customFormat="1" ht="11.25" customHeight="1">
      <c r="B650" s="148"/>
      <c r="C650" s="23"/>
      <c r="D650" s="107"/>
      <c r="E650" s="112"/>
      <c r="F650" s="32"/>
      <c r="G650" s="32"/>
      <c r="I650" s="149"/>
    </row>
    <row r="651" spans="2:7" s="147" customFormat="1" ht="15">
      <c r="B651" s="148"/>
      <c r="C651" s="23"/>
      <c r="D651" s="110" t="s">
        <v>103</v>
      </c>
      <c r="E651" s="31" t="s">
        <v>3</v>
      </c>
      <c r="F651" s="32"/>
      <c r="G651" s="32">
        <v>200000</v>
      </c>
    </row>
    <row r="652" spans="2:9" s="147" customFormat="1" ht="9" customHeight="1">
      <c r="B652" s="148"/>
      <c r="C652" s="23"/>
      <c r="D652" s="110"/>
      <c r="E652" s="31"/>
      <c r="F652" s="32"/>
      <c r="G652" s="32"/>
      <c r="I652" s="149"/>
    </row>
    <row r="653" spans="2:9" s="147" customFormat="1" ht="24" customHeight="1">
      <c r="B653" s="148"/>
      <c r="C653" s="23"/>
      <c r="D653" s="289" t="s">
        <v>292</v>
      </c>
      <c r="E653" s="290"/>
      <c r="F653" s="32"/>
      <c r="G653" s="32"/>
      <c r="I653" s="149"/>
    </row>
    <row r="654" spans="2:9" s="147" customFormat="1" ht="21" customHeight="1">
      <c r="B654" s="148"/>
      <c r="C654" s="23"/>
      <c r="D654" s="291" t="s">
        <v>293</v>
      </c>
      <c r="E654" s="292"/>
      <c r="F654" s="32"/>
      <c r="G654" s="32"/>
      <c r="I654" s="149"/>
    </row>
    <row r="655" spans="2:9" s="147" customFormat="1" ht="9.75" customHeight="1">
      <c r="B655" s="148"/>
      <c r="C655" s="23"/>
      <c r="D655" s="130"/>
      <c r="E655" s="159"/>
      <c r="F655" s="44"/>
      <c r="G655" s="44"/>
      <c r="I655" s="149"/>
    </row>
    <row r="656" spans="2:7" ht="20.25" customHeight="1">
      <c r="B656" s="78"/>
      <c r="C656" s="20" t="s">
        <v>233</v>
      </c>
      <c r="D656" s="268" t="s">
        <v>88</v>
      </c>
      <c r="E656" s="269"/>
      <c r="F656" s="22">
        <f>F658</f>
        <v>32000</v>
      </c>
      <c r="G656" s="22">
        <f>G663</f>
        <v>2000</v>
      </c>
    </row>
    <row r="657" spans="2:7" ht="20.25" customHeight="1">
      <c r="B657" s="78"/>
      <c r="C657" s="174"/>
      <c r="D657" s="63"/>
      <c r="E657" s="201"/>
      <c r="F657" s="202"/>
      <c r="G657" s="202"/>
    </row>
    <row r="658" spans="2:7" ht="63.75" customHeight="1">
      <c r="B658" s="78"/>
      <c r="C658" s="23"/>
      <c r="D658" s="131" t="s">
        <v>498</v>
      </c>
      <c r="E658" s="28" t="s">
        <v>499</v>
      </c>
      <c r="F658" s="29">
        <v>32000</v>
      </c>
      <c r="G658" s="29"/>
    </row>
    <row r="659" spans="2:7" ht="13.5" customHeight="1">
      <c r="B659" s="78"/>
      <c r="C659" s="23"/>
      <c r="D659" s="110"/>
      <c r="E659" s="31"/>
      <c r="F659" s="32"/>
      <c r="G659" s="32"/>
    </row>
    <row r="660" spans="2:9" ht="24" customHeight="1">
      <c r="B660" s="78"/>
      <c r="C660" s="23"/>
      <c r="D660" s="289" t="s">
        <v>292</v>
      </c>
      <c r="E660" s="290"/>
      <c r="F660" s="32"/>
      <c r="G660" s="32"/>
      <c r="I660" s="42"/>
    </row>
    <row r="661" spans="2:9" ht="16.5" customHeight="1">
      <c r="B661" s="78"/>
      <c r="C661" s="23"/>
      <c r="D661" s="291" t="s">
        <v>319</v>
      </c>
      <c r="E661" s="292"/>
      <c r="F661" s="32"/>
      <c r="G661" s="32"/>
      <c r="I661" s="42"/>
    </row>
    <row r="662" spans="2:7" ht="8.25" customHeight="1">
      <c r="B662" s="78"/>
      <c r="C662" s="23"/>
      <c r="D662" s="129"/>
      <c r="E662" s="25"/>
      <c r="F662" s="26"/>
      <c r="G662" s="26"/>
    </row>
    <row r="663" spans="2:9" ht="50.25" customHeight="1">
      <c r="B663" s="78"/>
      <c r="C663" s="23"/>
      <c r="D663" s="110" t="s">
        <v>92</v>
      </c>
      <c r="E663" s="31" t="s">
        <v>112</v>
      </c>
      <c r="F663" s="32"/>
      <c r="G663" s="32">
        <v>2000</v>
      </c>
      <c r="I663" s="42"/>
    </row>
    <row r="664" spans="2:9" ht="6.75" customHeight="1">
      <c r="B664" s="78"/>
      <c r="C664" s="23"/>
      <c r="D664" s="110"/>
      <c r="E664" s="31"/>
      <c r="F664" s="32"/>
      <c r="G664" s="32"/>
      <c r="I664" s="42"/>
    </row>
    <row r="665" spans="2:9" ht="24" customHeight="1">
      <c r="B665" s="78"/>
      <c r="C665" s="23"/>
      <c r="D665" s="289" t="s">
        <v>292</v>
      </c>
      <c r="E665" s="290"/>
      <c r="F665" s="32"/>
      <c r="G665" s="32"/>
      <c r="I665" s="42"/>
    </row>
    <row r="666" spans="2:9" ht="16.5" customHeight="1">
      <c r="B666" s="78"/>
      <c r="C666" s="23"/>
      <c r="D666" s="291" t="s">
        <v>293</v>
      </c>
      <c r="E666" s="292"/>
      <c r="F666" s="32"/>
      <c r="G666" s="32"/>
      <c r="I666" s="42"/>
    </row>
    <row r="667" spans="2:7" ht="8.25" customHeight="1">
      <c r="B667" s="78"/>
      <c r="C667" s="23"/>
      <c r="D667" s="130"/>
      <c r="E667" s="159"/>
      <c r="F667" s="44"/>
      <c r="G667" s="44"/>
    </row>
    <row r="668" spans="2:7" s="87" customFormat="1" ht="29.25" customHeight="1">
      <c r="B668" s="79">
        <v>921</v>
      </c>
      <c r="C668" s="259" t="s">
        <v>269</v>
      </c>
      <c r="D668" s="260"/>
      <c r="E668" s="261"/>
      <c r="F668" s="86">
        <f>F669+F676+F685</f>
        <v>385201</v>
      </c>
      <c r="G668" s="86">
        <f>G669+G676+G685</f>
        <v>2109944</v>
      </c>
    </row>
    <row r="669" spans="2:7" ht="25.5" customHeight="1">
      <c r="B669" s="78"/>
      <c r="C669" s="20" t="s">
        <v>234</v>
      </c>
      <c r="D669" s="268" t="s">
        <v>270</v>
      </c>
      <c r="E669" s="269"/>
      <c r="F669" s="22"/>
      <c r="G669" s="22">
        <f>G671</f>
        <v>135200</v>
      </c>
    </row>
    <row r="670" spans="2:7" ht="9" customHeight="1">
      <c r="B670" s="78"/>
      <c r="C670" s="23"/>
      <c r="D670" s="129"/>
      <c r="E670" s="25"/>
      <c r="F670" s="26"/>
      <c r="G670" s="26"/>
    </row>
    <row r="671" spans="2:9" ht="63.75" customHeight="1">
      <c r="B671" s="78"/>
      <c r="C671" s="23"/>
      <c r="D671" s="110" t="s">
        <v>146</v>
      </c>
      <c r="E671" s="31" t="s">
        <v>287</v>
      </c>
      <c r="F671" s="32"/>
      <c r="G671" s="32">
        <v>135200</v>
      </c>
      <c r="I671" s="42"/>
    </row>
    <row r="672" spans="2:9" ht="9.75" customHeight="1">
      <c r="B672" s="78"/>
      <c r="C672" s="23"/>
      <c r="D672" s="110"/>
      <c r="E672" s="31"/>
      <c r="F672" s="32"/>
      <c r="G672" s="32"/>
      <c r="I672" s="42"/>
    </row>
    <row r="673" spans="2:9" ht="24" customHeight="1">
      <c r="B673" s="78"/>
      <c r="C673" s="23"/>
      <c r="D673" s="289" t="s">
        <v>292</v>
      </c>
      <c r="E673" s="290"/>
      <c r="F673" s="32"/>
      <c r="G673" s="32"/>
      <c r="I673" s="42"/>
    </row>
    <row r="674" spans="2:9" ht="27" customHeight="1">
      <c r="B674" s="78"/>
      <c r="C674" s="23"/>
      <c r="D674" s="291" t="s">
        <v>320</v>
      </c>
      <c r="E674" s="292"/>
      <c r="F674" s="32"/>
      <c r="G674" s="32"/>
      <c r="I674" s="42"/>
    </row>
    <row r="675" spans="2:7" ht="6.75" customHeight="1">
      <c r="B675" s="78"/>
      <c r="C675" s="23"/>
      <c r="D675" s="130"/>
      <c r="E675" s="159"/>
      <c r="F675" s="44"/>
      <c r="G675" s="44"/>
    </row>
    <row r="676" spans="2:7" ht="18" customHeight="1">
      <c r="B676" s="78"/>
      <c r="C676" s="20" t="s">
        <v>235</v>
      </c>
      <c r="D676" s="272" t="s">
        <v>271</v>
      </c>
      <c r="E676" s="273"/>
      <c r="F676" s="22">
        <f>F679</f>
        <v>14000</v>
      </c>
      <c r="G676" s="22">
        <f>G678</f>
        <v>1368036</v>
      </c>
    </row>
    <row r="677" spans="2:7" ht="9.75" customHeight="1">
      <c r="B677" s="78"/>
      <c r="C677" s="23"/>
      <c r="D677" s="129"/>
      <c r="E677" s="25"/>
      <c r="F677" s="26"/>
      <c r="G677" s="26"/>
    </row>
    <row r="678" spans="2:7" ht="30">
      <c r="B678" s="78"/>
      <c r="C678" s="23"/>
      <c r="D678" s="110" t="s">
        <v>288</v>
      </c>
      <c r="E678" s="31" t="s">
        <v>289</v>
      </c>
      <c r="F678" s="32"/>
      <c r="G678" s="32">
        <v>1368036</v>
      </c>
    </row>
    <row r="679" spans="2:7" ht="66" customHeight="1">
      <c r="B679" s="78"/>
      <c r="C679" s="23"/>
      <c r="D679" s="125" t="s">
        <v>290</v>
      </c>
      <c r="E679" s="122" t="s">
        <v>448</v>
      </c>
      <c r="F679" s="120">
        <v>14000</v>
      </c>
      <c r="G679" s="32"/>
    </row>
    <row r="680" spans="2:9" ht="15" customHeight="1">
      <c r="B680" s="78"/>
      <c r="C680" s="23"/>
      <c r="D680" s="110"/>
      <c r="E680" s="31" t="s">
        <v>291</v>
      </c>
      <c r="F680" s="32"/>
      <c r="G680" s="32"/>
      <c r="I680" s="42"/>
    </row>
    <row r="681" spans="2:7" ht="9" customHeight="1">
      <c r="B681" s="78"/>
      <c r="C681" s="23"/>
      <c r="D681" s="110"/>
      <c r="E681" s="31"/>
      <c r="F681" s="32"/>
      <c r="G681" s="32"/>
    </row>
    <row r="682" spans="2:9" ht="24" customHeight="1">
      <c r="B682" s="78"/>
      <c r="C682" s="23"/>
      <c r="D682" s="289" t="s">
        <v>292</v>
      </c>
      <c r="E682" s="290"/>
      <c r="F682" s="32"/>
      <c r="G682" s="32"/>
      <c r="I682" s="42"/>
    </row>
    <row r="683" spans="2:9" ht="27.75" customHeight="1">
      <c r="B683" s="78"/>
      <c r="C683" s="23"/>
      <c r="D683" s="291" t="s">
        <v>320</v>
      </c>
      <c r="E683" s="292"/>
      <c r="F683" s="32"/>
      <c r="G683" s="32"/>
      <c r="I683" s="42"/>
    </row>
    <row r="684" spans="2:7" ht="6.75" customHeight="1">
      <c r="B684" s="78"/>
      <c r="C684" s="23"/>
      <c r="D684" s="130"/>
      <c r="E684" s="159"/>
      <c r="F684" s="44"/>
      <c r="G684" s="44"/>
    </row>
    <row r="685" spans="2:7" ht="18.75" customHeight="1">
      <c r="B685" s="78"/>
      <c r="C685" s="20" t="s">
        <v>236</v>
      </c>
      <c r="D685" s="272" t="s">
        <v>88</v>
      </c>
      <c r="E685" s="273"/>
      <c r="F685" s="22">
        <f>F687+F688</f>
        <v>371201</v>
      </c>
      <c r="G685" s="22">
        <f>G693+G694+G697+G698+G699+G695+G712+G717+G696</f>
        <v>606708</v>
      </c>
    </row>
    <row r="686" spans="2:7" ht="9" customHeight="1">
      <c r="B686" s="78"/>
      <c r="C686" s="23"/>
      <c r="D686" s="129"/>
      <c r="E686" s="25"/>
      <c r="F686" s="26"/>
      <c r="G686" s="26"/>
    </row>
    <row r="687" spans="2:7" ht="98.25" customHeight="1">
      <c r="B687" s="78"/>
      <c r="C687" s="23"/>
      <c r="D687" s="131" t="s">
        <v>399</v>
      </c>
      <c r="E687" s="215" t="s">
        <v>395</v>
      </c>
      <c r="F687" s="29">
        <v>103630</v>
      </c>
      <c r="G687" s="29"/>
    </row>
    <row r="688" spans="2:7" ht="102" customHeight="1">
      <c r="B688" s="78"/>
      <c r="C688" s="23"/>
      <c r="D688" s="110" t="s">
        <v>394</v>
      </c>
      <c r="E688" s="31" t="s">
        <v>395</v>
      </c>
      <c r="F688" s="32">
        <v>267571</v>
      </c>
      <c r="G688" s="32"/>
    </row>
    <row r="689" spans="2:7" ht="14.25" customHeight="1">
      <c r="B689" s="78"/>
      <c r="C689" s="23"/>
      <c r="D689" s="110"/>
      <c r="E689" s="31"/>
      <c r="F689" s="32"/>
      <c r="G689" s="32"/>
    </row>
    <row r="690" spans="2:7" ht="15" customHeight="1">
      <c r="B690" s="78"/>
      <c r="C690" s="23"/>
      <c r="D690" s="289" t="s">
        <v>292</v>
      </c>
      <c r="E690" s="290"/>
      <c r="F690" s="32"/>
      <c r="G690" s="32"/>
    </row>
    <row r="691" spans="2:7" ht="14.25" customHeight="1">
      <c r="B691" s="78"/>
      <c r="C691" s="23"/>
      <c r="D691" s="291" t="s">
        <v>525</v>
      </c>
      <c r="E691" s="292"/>
      <c r="F691" s="32"/>
      <c r="G691" s="32"/>
    </row>
    <row r="692" spans="2:7" ht="15.75" customHeight="1">
      <c r="B692" s="78"/>
      <c r="C692" s="23"/>
      <c r="D692" s="110"/>
      <c r="E692" s="31"/>
      <c r="F692" s="32"/>
      <c r="G692" s="32"/>
    </row>
    <row r="693" spans="2:7" ht="48.75" customHeight="1">
      <c r="B693" s="78"/>
      <c r="C693" s="23"/>
      <c r="D693" s="110" t="s">
        <v>92</v>
      </c>
      <c r="E693" s="31" t="s">
        <v>112</v>
      </c>
      <c r="F693" s="32"/>
      <c r="G693" s="32">
        <v>62000</v>
      </c>
    </row>
    <row r="694" spans="2:7" ht="30">
      <c r="B694" s="78"/>
      <c r="C694" s="23"/>
      <c r="D694" s="110" t="s">
        <v>331</v>
      </c>
      <c r="E694" s="31" t="s">
        <v>368</v>
      </c>
      <c r="F694" s="32"/>
      <c r="G694" s="32">
        <v>9000</v>
      </c>
    </row>
    <row r="695" spans="2:7" ht="15">
      <c r="B695" s="78"/>
      <c r="C695" s="23"/>
      <c r="D695" s="110" t="s">
        <v>500</v>
      </c>
      <c r="E695" s="31" t="s">
        <v>501</v>
      </c>
      <c r="F695" s="32"/>
      <c r="G695" s="32">
        <v>10000</v>
      </c>
    </row>
    <row r="696" spans="2:7" ht="15">
      <c r="B696" s="78"/>
      <c r="C696" s="23"/>
      <c r="D696" s="110" t="s">
        <v>41</v>
      </c>
      <c r="E696" s="31" t="s">
        <v>9</v>
      </c>
      <c r="F696" s="32"/>
      <c r="G696" s="32">
        <v>121</v>
      </c>
    </row>
    <row r="697" spans="2:7" ht="22.5" customHeight="1">
      <c r="B697" s="78"/>
      <c r="C697" s="23"/>
      <c r="D697" s="110" t="s">
        <v>52</v>
      </c>
      <c r="E697" s="31" t="s">
        <v>53</v>
      </c>
      <c r="F697" s="32"/>
      <c r="G697" s="32">
        <v>4879</v>
      </c>
    </row>
    <row r="698" spans="2:7" ht="21.75" customHeight="1">
      <c r="B698" s="78"/>
      <c r="C698" s="23"/>
      <c r="D698" s="110" t="s">
        <v>100</v>
      </c>
      <c r="E698" s="31" t="s">
        <v>13</v>
      </c>
      <c r="F698" s="32"/>
      <c r="G698" s="32">
        <v>10000</v>
      </c>
    </row>
    <row r="699" spans="2:7" ht="15">
      <c r="B699" s="78"/>
      <c r="C699" s="23"/>
      <c r="D699" s="110" t="s">
        <v>103</v>
      </c>
      <c r="E699" s="31" t="s">
        <v>3</v>
      </c>
      <c r="F699" s="32"/>
      <c r="G699" s="32">
        <v>74000</v>
      </c>
    </row>
    <row r="700" spans="2:7" ht="9" customHeight="1">
      <c r="B700" s="78"/>
      <c r="C700" s="23"/>
      <c r="D700" s="110"/>
      <c r="E700" s="31"/>
      <c r="F700" s="32"/>
      <c r="G700" s="32"/>
    </row>
    <row r="701" spans="2:9" ht="24" customHeight="1">
      <c r="B701" s="78"/>
      <c r="C701" s="23"/>
      <c r="D701" s="289" t="s">
        <v>292</v>
      </c>
      <c r="E701" s="290"/>
      <c r="F701" s="32"/>
      <c r="G701" s="32"/>
      <c r="I701" s="42"/>
    </row>
    <row r="702" spans="2:9" ht="28.5" customHeight="1">
      <c r="B702" s="78"/>
      <c r="C702" s="23"/>
      <c r="D702" s="293" t="s">
        <v>320</v>
      </c>
      <c r="E702" s="294"/>
      <c r="F702" s="108"/>
      <c r="G702" s="108">
        <f>SUM(G693:G699)</f>
        <v>170000</v>
      </c>
      <c r="I702" s="42"/>
    </row>
    <row r="703" spans="2:9" ht="9" customHeight="1">
      <c r="B703" s="138"/>
      <c r="C703" s="109"/>
      <c r="D703" s="172"/>
      <c r="E703" s="173"/>
      <c r="F703" s="171"/>
      <c r="G703" s="171"/>
      <c r="I703" s="42"/>
    </row>
    <row r="704" spans="2:9" ht="16.5" customHeight="1">
      <c r="B704" s="78"/>
      <c r="C704" s="23"/>
      <c r="D704" s="110" t="s">
        <v>404</v>
      </c>
      <c r="E704" s="33" t="s">
        <v>23</v>
      </c>
      <c r="F704" s="32"/>
      <c r="G704" s="32">
        <v>5755</v>
      </c>
      <c r="I704" s="42"/>
    </row>
    <row r="705" spans="2:9" ht="18" customHeight="1">
      <c r="B705" s="78"/>
      <c r="C705" s="23"/>
      <c r="D705" s="110" t="s">
        <v>77</v>
      </c>
      <c r="E705" s="33" t="s">
        <v>23</v>
      </c>
      <c r="F705" s="32"/>
      <c r="G705" s="32">
        <v>1015</v>
      </c>
      <c r="I705" s="42"/>
    </row>
    <row r="706" spans="2:9" ht="18" customHeight="1">
      <c r="B706" s="78"/>
      <c r="C706" s="23"/>
      <c r="D706" s="110" t="s">
        <v>402</v>
      </c>
      <c r="E706" s="33" t="s">
        <v>13</v>
      </c>
      <c r="F706" s="32"/>
      <c r="G706" s="32">
        <v>4712</v>
      </c>
      <c r="I706" s="42"/>
    </row>
    <row r="707" spans="2:9" ht="18.75" customHeight="1">
      <c r="B707" s="78"/>
      <c r="C707" s="23"/>
      <c r="D707" s="110" t="s">
        <v>81</v>
      </c>
      <c r="E707" s="33" t="s">
        <v>13</v>
      </c>
      <c r="F707" s="32"/>
      <c r="G707" s="32">
        <v>832</v>
      </c>
      <c r="I707" s="42"/>
    </row>
    <row r="708" spans="2:9" ht="18" customHeight="1">
      <c r="B708" s="78"/>
      <c r="C708" s="23"/>
      <c r="D708" s="110" t="s">
        <v>398</v>
      </c>
      <c r="E708" s="33" t="s">
        <v>3</v>
      </c>
      <c r="F708" s="32"/>
      <c r="G708" s="32">
        <v>93163</v>
      </c>
      <c r="I708" s="42"/>
    </row>
    <row r="709" spans="2:9" ht="18" customHeight="1">
      <c r="B709" s="78"/>
      <c r="C709" s="23"/>
      <c r="D709" s="110" t="s">
        <v>84</v>
      </c>
      <c r="E709" s="33" t="s">
        <v>3</v>
      </c>
      <c r="F709" s="32"/>
      <c r="G709" s="32">
        <v>16441</v>
      </c>
      <c r="I709" s="42"/>
    </row>
    <row r="710" spans="2:9" ht="18" customHeight="1">
      <c r="B710" s="78"/>
      <c r="C710" s="23"/>
      <c r="D710" s="104"/>
      <c r="E710" s="235"/>
      <c r="F710" s="26"/>
      <c r="G710" s="26"/>
      <c r="I710" s="42"/>
    </row>
    <row r="711" spans="2:9" ht="18" customHeight="1">
      <c r="B711" s="78"/>
      <c r="C711" s="23"/>
      <c r="D711" s="289" t="s">
        <v>292</v>
      </c>
      <c r="E711" s="290"/>
      <c r="F711" s="29"/>
      <c r="G711" s="29"/>
      <c r="I711" s="42"/>
    </row>
    <row r="712" spans="2:9" ht="21" customHeight="1">
      <c r="B712" s="95"/>
      <c r="C712" s="96"/>
      <c r="D712" s="298" t="s">
        <v>549</v>
      </c>
      <c r="E712" s="299"/>
      <c r="F712" s="97"/>
      <c r="G712" s="99">
        <f>SUM(G704:G709)</f>
        <v>121918</v>
      </c>
      <c r="I712" s="42"/>
    </row>
    <row r="713" spans="2:9" ht="32.25" customHeight="1">
      <c r="B713" s="78"/>
      <c r="C713" s="23"/>
      <c r="D713" s="131" t="s">
        <v>390</v>
      </c>
      <c r="E713" s="238" t="s">
        <v>75</v>
      </c>
      <c r="F713" s="29"/>
      <c r="G713" s="29">
        <v>267571</v>
      </c>
      <c r="I713" s="42"/>
    </row>
    <row r="714" spans="2:9" ht="33.75" customHeight="1">
      <c r="B714" s="78"/>
      <c r="C714" s="23"/>
      <c r="D714" s="110" t="s">
        <v>122</v>
      </c>
      <c r="E714" s="238" t="s">
        <v>75</v>
      </c>
      <c r="F714" s="32"/>
      <c r="G714" s="32">
        <v>47219</v>
      </c>
      <c r="I714" s="42"/>
    </row>
    <row r="715" spans="2:9" ht="13.5" customHeight="1">
      <c r="B715" s="78"/>
      <c r="C715" s="23"/>
      <c r="D715" s="110"/>
      <c r="E715" s="238"/>
      <c r="F715" s="29"/>
      <c r="G715" s="29"/>
      <c r="I715" s="42"/>
    </row>
    <row r="716" spans="2:9" ht="18" customHeight="1">
      <c r="B716" s="78"/>
      <c r="C716" s="23"/>
      <c r="D716" s="289" t="s">
        <v>292</v>
      </c>
      <c r="E716" s="290"/>
      <c r="F716" s="29"/>
      <c r="G716" s="29"/>
      <c r="I716" s="42"/>
    </row>
    <row r="717" spans="2:9" ht="40.5" customHeight="1">
      <c r="B717" s="78"/>
      <c r="C717" s="234"/>
      <c r="D717" s="291" t="s">
        <v>550</v>
      </c>
      <c r="E717" s="292"/>
      <c r="F717" s="32"/>
      <c r="G717" s="111">
        <f>G713+G714</f>
        <v>314790</v>
      </c>
      <c r="I717" s="42"/>
    </row>
    <row r="718" spans="2:9" ht="21" customHeight="1">
      <c r="B718" s="94"/>
      <c r="C718" s="236"/>
      <c r="D718" s="130"/>
      <c r="E718" s="237"/>
      <c r="F718" s="44"/>
      <c r="G718" s="44"/>
      <c r="I718" s="42"/>
    </row>
    <row r="719" spans="2:7" s="87" customFormat="1" ht="29.25" customHeight="1">
      <c r="B719" s="79">
        <v>926</v>
      </c>
      <c r="C719" s="259" t="s">
        <v>272</v>
      </c>
      <c r="D719" s="260"/>
      <c r="E719" s="261"/>
      <c r="F719" s="86">
        <f>F720</f>
        <v>0</v>
      </c>
      <c r="G719" s="86">
        <f>G720</f>
        <v>150000</v>
      </c>
    </row>
    <row r="720" spans="2:7" ht="15">
      <c r="B720" s="78"/>
      <c r="C720" s="20" t="s">
        <v>237</v>
      </c>
      <c r="D720" s="272" t="s">
        <v>273</v>
      </c>
      <c r="E720" s="273"/>
      <c r="F720" s="22"/>
      <c r="G720" s="22">
        <f>SUM(G722:G725)</f>
        <v>150000</v>
      </c>
    </row>
    <row r="721" spans="2:7" ht="9.75" customHeight="1">
      <c r="B721" s="78"/>
      <c r="C721" s="23"/>
      <c r="D721" s="129"/>
      <c r="E721" s="25"/>
      <c r="F721" s="26"/>
      <c r="G721" s="26"/>
    </row>
    <row r="722" spans="2:7" ht="48.75" customHeight="1">
      <c r="B722" s="78"/>
      <c r="C722" s="23"/>
      <c r="D722" s="110" t="s">
        <v>92</v>
      </c>
      <c r="E722" s="31" t="s">
        <v>112</v>
      </c>
      <c r="F722" s="32"/>
      <c r="G722" s="32">
        <v>123000</v>
      </c>
    </row>
    <row r="723" spans="2:7" ht="35.25" customHeight="1">
      <c r="B723" s="78"/>
      <c r="C723" s="23"/>
      <c r="D723" s="110" t="s">
        <v>331</v>
      </c>
      <c r="E723" s="31" t="s">
        <v>368</v>
      </c>
      <c r="F723" s="32"/>
      <c r="G723" s="32">
        <v>13000</v>
      </c>
    </row>
    <row r="724" spans="2:7" ht="15">
      <c r="B724" s="78"/>
      <c r="C724" s="23"/>
      <c r="D724" s="110" t="s">
        <v>100</v>
      </c>
      <c r="E724" s="31" t="s">
        <v>13</v>
      </c>
      <c r="F724" s="32"/>
      <c r="G724" s="32">
        <v>8000</v>
      </c>
    </row>
    <row r="725" spans="2:9" ht="19.5" customHeight="1">
      <c r="B725" s="78"/>
      <c r="C725" s="23"/>
      <c r="D725" s="110" t="s">
        <v>103</v>
      </c>
      <c r="E725" s="31" t="s">
        <v>369</v>
      </c>
      <c r="F725" s="32"/>
      <c r="G725" s="32">
        <v>6000</v>
      </c>
      <c r="I725" s="42"/>
    </row>
    <row r="726" spans="2:9" ht="10.5" customHeight="1">
      <c r="B726" s="78"/>
      <c r="C726" s="23"/>
      <c r="D726" s="110"/>
      <c r="E726" s="31"/>
      <c r="F726" s="32"/>
      <c r="G726" s="32"/>
      <c r="I726" s="42"/>
    </row>
    <row r="727" spans="2:9" ht="21" customHeight="1">
      <c r="B727" s="78"/>
      <c r="C727" s="23"/>
      <c r="D727" s="289" t="s">
        <v>292</v>
      </c>
      <c r="E727" s="290"/>
      <c r="F727" s="32"/>
      <c r="G727" s="32"/>
      <c r="I727" s="42"/>
    </row>
    <row r="728" spans="2:9" ht="27.75" customHeight="1">
      <c r="B728" s="78"/>
      <c r="C728" s="23"/>
      <c r="D728" s="291" t="s">
        <v>320</v>
      </c>
      <c r="E728" s="292"/>
      <c r="F728" s="32"/>
      <c r="G728" s="32"/>
      <c r="I728" s="42"/>
    </row>
    <row r="729" spans="2:7" ht="8.25" customHeight="1">
      <c r="B729" s="78"/>
      <c r="C729" s="69"/>
      <c r="D729" s="130"/>
      <c r="E729" s="43"/>
      <c r="F729" s="44"/>
      <c r="G729" s="44"/>
    </row>
    <row r="730" spans="2:7" ht="12.75">
      <c r="B730" s="246"/>
      <c r="C730" s="251" t="s">
        <v>383</v>
      </c>
      <c r="D730" s="251"/>
      <c r="E730" s="252"/>
      <c r="F730" s="270">
        <f>F12+F30+F71+F89+F119+F171+F288+F346+F364+F379+F424+F517+F537+F576+F643+F668+F719+F3+F280</f>
        <v>134554085</v>
      </c>
      <c r="G730" s="270">
        <f>G12+G30+G71+G89+G119+G171+G288+G346+G364+G379+G424+G517+G537+G576+G643+G668+G719+G3+G280</f>
        <v>46451162</v>
      </c>
    </row>
    <row r="731" spans="2:7" ht="5.25" customHeight="1">
      <c r="B731" s="247"/>
      <c r="C731" s="253"/>
      <c r="D731" s="253"/>
      <c r="E731" s="254"/>
      <c r="F731" s="288"/>
      <c r="G731" s="288"/>
    </row>
    <row r="732" spans="6:7" ht="12.75">
      <c r="F732" s="42">
        <f>F12+F30+F71+F89+F119+F171+F288+F346+F364+F379+F424+F517+F537+F576+F643+F668+F719+F3+F280</f>
        <v>134554085</v>
      </c>
      <c r="G732" s="42">
        <f>G12+G30+G71+G89+G119+G171+G288+G346+G364+G379+G424+G517+G537+G576+G643+G668+G719+G3+G280</f>
        <v>46451162</v>
      </c>
    </row>
    <row r="733" ht="12.75">
      <c r="I733" s="42">
        <f>G732-G730</f>
        <v>0</v>
      </c>
    </row>
    <row r="734" ht="12.75">
      <c r="F734" s="42">
        <f>F732-F730</f>
        <v>0</v>
      </c>
    </row>
  </sheetData>
  <sheetProtection/>
  <mergeCells count="231">
    <mergeCell ref="D618:E618"/>
    <mergeCell ref="D711:E711"/>
    <mergeCell ref="D712:E712"/>
    <mergeCell ref="D716:E716"/>
    <mergeCell ref="D717:E717"/>
    <mergeCell ref="D538:E538"/>
    <mergeCell ref="D543:E543"/>
    <mergeCell ref="D544:E544"/>
    <mergeCell ref="D617:E617"/>
    <mergeCell ref="D685:E685"/>
    <mergeCell ref="D18:E18"/>
    <mergeCell ref="D636:E636"/>
    <mergeCell ref="D649:E649"/>
    <mergeCell ref="D82:E82"/>
    <mergeCell ref="B1:G1"/>
    <mergeCell ref="C3:E3"/>
    <mergeCell ref="D4:E4"/>
    <mergeCell ref="D9:E9"/>
    <mergeCell ref="D10:E10"/>
    <mergeCell ref="D80:E80"/>
    <mergeCell ref="D270:E270"/>
    <mergeCell ref="D466:E466"/>
    <mergeCell ref="D489:E489"/>
    <mergeCell ref="C71:E71"/>
    <mergeCell ref="D627:E627"/>
    <mergeCell ref="D554:E554"/>
    <mergeCell ref="D555:E555"/>
    <mergeCell ref="D598:E598"/>
    <mergeCell ref="D607:E607"/>
    <mergeCell ref="D334:E334"/>
    <mergeCell ref="D516:E516"/>
    <mergeCell ref="D481:E481"/>
    <mergeCell ref="D473:E473"/>
    <mergeCell ref="D470:E470"/>
    <mergeCell ref="D471:E471"/>
    <mergeCell ref="D629:E629"/>
    <mergeCell ref="D523:E523"/>
    <mergeCell ref="D522:E522"/>
    <mergeCell ref="D505:E505"/>
    <mergeCell ref="D506:E506"/>
    <mergeCell ref="D354:E354"/>
    <mergeCell ref="D236:E236"/>
    <mergeCell ref="D193:E193"/>
    <mergeCell ref="D194:E194"/>
    <mergeCell ref="D273:E273"/>
    <mergeCell ref="D515:E515"/>
    <mergeCell ref="D262:E262"/>
    <mergeCell ref="D309:E309"/>
    <mergeCell ref="D278:E278"/>
    <mergeCell ref="D293:E293"/>
    <mergeCell ref="C280:E280"/>
    <mergeCell ref="D488:E488"/>
    <mergeCell ref="D335:E335"/>
    <mergeCell ref="D330:E330"/>
    <mergeCell ref="D370:E370"/>
    <mergeCell ref="D376:E376"/>
    <mergeCell ref="D377:E377"/>
    <mergeCell ref="D372:E372"/>
    <mergeCell ref="D344:E344"/>
    <mergeCell ref="D353:E353"/>
    <mergeCell ref="D328:E328"/>
    <mergeCell ref="D307:E307"/>
    <mergeCell ref="D308:E308"/>
    <mergeCell ref="D277:E277"/>
    <mergeCell ref="D294:E294"/>
    <mergeCell ref="C288:E288"/>
    <mergeCell ref="D289:E289"/>
    <mergeCell ref="D296:E296"/>
    <mergeCell ref="D300:E300"/>
    <mergeCell ref="D301:E301"/>
    <mergeCell ref="D302:E302"/>
    <mergeCell ref="B730:B731"/>
    <mergeCell ref="D37:E37"/>
    <mergeCell ref="D131:E131"/>
    <mergeCell ref="D142:E142"/>
    <mergeCell ref="C171:E171"/>
    <mergeCell ref="D172:E172"/>
    <mergeCell ref="D187:E187"/>
    <mergeCell ref="D271:E271"/>
    <mergeCell ref="D327:E327"/>
    <mergeCell ref="D72:E72"/>
    <mergeCell ref="C730:E731"/>
    <mergeCell ref="F730:F731"/>
    <mergeCell ref="G730:G731"/>
    <mergeCell ref="C30:E30"/>
    <mergeCell ref="C12:E12"/>
    <mergeCell ref="D13:E13"/>
    <mergeCell ref="D518:E518"/>
    <mergeCell ref="C119:E119"/>
    <mergeCell ref="D120:E120"/>
    <mergeCell ref="C89:E89"/>
    <mergeCell ref="D90:E90"/>
    <mergeCell ref="D148:E148"/>
    <mergeCell ref="D180:E180"/>
    <mergeCell ref="D86:E86"/>
    <mergeCell ref="D31:E31"/>
    <mergeCell ref="D35:E35"/>
    <mergeCell ref="D36:E36"/>
    <mergeCell ref="D147:E147"/>
    <mergeCell ref="D87:E87"/>
    <mergeCell ref="D154:E154"/>
    <mergeCell ref="D155:E155"/>
    <mergeCell ref="D164:E164"/>
    <mergeCell ref="D169:E169"/>
    <mergeCell ref="D170:E170"/>
    <mergeCell ref="D102:E102"/>
    <mergeCell ref="D116:E116"/>
    <mergeCell ref="D117:E117"/>
    <mergeCell ref="D128:E128"/>
    <mergeCell ref="D129:E129"/>
    <mergeCell ref="D259:E259"/>
    <mergeCell ref="D215:E215"/>
    <mergeCell ref="D181:E181"/>
    <mergeCell ref="D162:E162"/>
    <mergeCell ref="D163:E163"/>
    <mergeCell ref="D185:E185"/>
    <mergeCell ref="D186:E186"/>
    <mergeCell ref="D235:E235"/>
    <mergeCell ref="D399:E399"/>
    <mergeCell ref="D387:E387"/>
    <mergeCell ref="D394:E394"/>
    <mergeCell ref="D398:E398"/>
    <mergeCell ref="D260:E260"/>
    <mergeCell ref="D196:E196"/>
    <mergeCell ref="D247:E247"/>
    <mergeCell ref="D245:E245"/>
    <mergeCell ref="D216:E216"/>
    <mergeCell ref="D244:E244"/>
    <mergeCell ref="D19:E19"/>
    <mergeCell ref="D27:E27"/>
    <mergeCell ref="D28:E28"/>
    <mergeCell ref="D21:E21"/>
    <mergeCell ref="D140:E140"/>
    <mergeCell ref="D101:E101"/>
    <mergeCell ref="D68:E68"/>
    <mergeCell ref="D69:E69"/>
    <mergeCell ref="D79:E79"/>
    <mergeCell ref="D139:E139"/>
    <mergeCell ref="D417:E417"/>
    <mergeCell ref="D401:E401"/>
    <mergeCell ref="D425:E425"/>
    <mergeCell ref="D437:E437"/>
    <mergeCell ref="C424:E424"/>
    <mergeCell ref="D414:E414"/>
    <mergeCell ref="D356:E356"/>
    <mergeCell ref="C346:E346"/>
    <mergeCell ref="D347:E347"/>
    <mergeCell ref="D362:E362"/>
    <mergeCell ref="D361:E361"/>
    <mergeCell ref="D415:E415"/>
    <mergeCell ref="D384:E384"/>
    <mergeCell ref="D385:E385"/>
    <mergeCell ref="D391:E391"/>
    <mergeCell ref="D392:E392"/>
    <mergeCell ref="C537:E537"/>
    <mergeCell ref="D545:E545"/>
    <mergeCell ref="D443:E443"/>
    <mergeCell ref="D458:E458"/>
    <mergeCell ref="D436:E436"/>
    <mergeCell ref="D337:E337"/>
    <mergeCell ref="C364:E364"/>
    <mergeCell ref="C379:E379"/>
    <mergeCell ref="D365:E365"/>
    <mergeCell ref="D343:E343"/>
    <mergeCell ref="D369:E369"/>
    <mergeCell ref="D441:E441"/>
    <mergeCell ref="D442:E442"/>
    <mergeCell ref="D380:E380"/>
    <mergeCell ref="D457:E457"/>
    <mergeCell ref="D549:E549"/>
    <mergeCell ref="D525:E525"/>
    <mergeCell ref="D421:E421"/>
    <mergeCell ref="D422:E422"/>
    <mergeCell ref="D463:E463"/>
    <mergeCell ref="D682:E682"/>
    <mergeCell ref="D683:E683"/>
    <mergeCell ref="D665:E665"/>
    <mergeCell ref="D666:E666"/>
    <mergeCell ref="D669:E669"/>
    <mergeCell ref="D676:E676"/>
    <mergeCell ref="D674:E674"/>
    <mergeCell ref="D605:E605"/>
    <mergeCell ref="D464:E464"/>
    <mergeCell ref="C517:E517"/>
    <mergeCell ref="D550:E550"/>
    <mergeCell ref="D728:E728"/>
    <mergeCell ref="D701:E701"/>
    <mergeCell ref="D702:E702"/>
    <mergeCell ref="D720:E720"/>
    <mergeCell ref="C719:E719"/>
    <mergeCell ref="D727:E727"/>
    <mergeCell ref="D573:E573"/>
    <mergeCell ref="D577:E577"/>
    <mergeCell ref="D585:E585"/>
    <mergeCell ref="D586:E586"/>
    <mergeCell ref="H1:K1"/>
    <mergeCell ref="D613:E613"/>
    <mergeCell ref="D595:E595"/>
    <mergeCell ref="D596:E596"/>
    <mergeCell ref="D604:E604"/>
    <mergeCell ref="D482:E482"/>
    <mergeCell ref="D641:E641"/>
    <mergeCell ref="D653:E653"/>
    <mergeCell ref="D626:E626"/>
    <mergeCell ref="D654:E654"/>
    <mergeCell ref="D534:E534"/>
    <mergeCell ref="D535:E535"/>
    <mergeCell ref="C576:E576"/>
    <mergeCell ref="D588:E588"/>
    <mergeCell ref="D574:E574"/>
    <mergeCell ref="D556:E556"/>
    <mergeCell ref="D656:E656"/>
    <mergeCell ref="C668:E668"/>
    <mergeCell ref="D619:E619"/>
    <mergeCell ref="D661:E661"/>
    <mergeCell ref="D614:E614"/>
    <mergeCell ref="D648:E648"/>
    <mergeCell ref="D644:E644"/>
    <mergeCell ref="D633:E633"/>
    <mergeCell ref="D660:E660"/>
    <mergeCell ref="D640:E640"/>
    <mergeCell ref="D281:E281"/>
    <mergeCell ref="D285:E285"/>
    <mergeCell ref="D286:E286"/>
    <mergeCell ref="D690:E690"/>
    <mergeCell ref="D691:E691"/>
    <mergeCell ref="D581:E581"/>
    <mergeCell ref="D582:E582"/>
    <mergeCell ref="D673:E673"/>
    <mergeCell ref="D634:E634"/>
    <mergeCell ref="C643:E643"/>
  </mergeCells>
  <printOptions/>
  <pageMargins left="0.984251968503937" right="0.7480314960629921" top="0.31496062992125984" bottom="0.5118110236220472" header="0.35433070866141736" footer="0.5118110236220472"/>
  <pageSetup horizontalDpi="600" verticalDpi="600" orientation="portrait" paperSize="9" scale="84" r:id="rId1"/>
  <rowBreaks count="16" manualBreakCount="16">
    <brk id="58" min="1" max="6" man="1"/>
    <brk id="94" min="1" max="6" man="1"/>
    <brk id="126" min="1" max="6" man="1"/>
    <brk id="163" min="1" max="6" man="1"/>
    <brk id="206" min="1" max="6" man="1"/>
    <brk id="246" min="1" max="6" man="1"/>
    <brk id="282" min="1" max="6" man="1"/>
    <brk id="320" min="1" max="6" man="1"/>
    <brk id="363" min="1" max="6" man="1"/>
    <brk id="409" min="1" max="6" man="1"/>
    <brk id="453" min="1" max="6" man="1"/>
    <brk id="488" min="1" max="6" man="1"/>
    <brk id="536" min="1" max="6" man="1"/>
    <brk id="618" min="1" max="6" man="1"/>
    <brk id="662" min="1" max="6" man="1"/>
    <brk id="697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4:M46"/>
  <sheetViews>
    <sheetView zoomScalePageLayoutView="0" workbookViewId="0" topLeftCell="A13">
      <selection activeCell="O29" sqref="O29"/>
    </sheetView>
  </sheetViews>
  <sheetFormatPr defaultColWidth="9.140625" defaultRowHeight="12.75"/>
  <cols>
    <col min="5" max="5" width="11.140625" style="42" bestFit="1" customWidth="1"/>
    <col min="7" max="7" width="11.140625" style="0" bestFit="1" customWidth="1"/>
    <col min="8" max="8" width="13.00390625" style="0" customWidth="1"/>
    <col min="10" max="10" width="13.00390625" style="0" customWidth="1"/>
  </cols>
  <sheetData>
    <row r="4" spans="3:5" ht="12.75">
      <c r="C4" t="s">
        <v>423</v>
      </c>
      <c r="E4" s="42">
        <f>SUM(STAROSTWO!F730)</f>
        <v>134554085</v>
      </c>
    </row>
    <row r="5" spans="1:5" ht="12.75">
      <c r="A5" s="320" t="s">
        <v>443</v>
      </c>
      <c r="C5" t="s">
        <v>424</v>
      </c>
      <c r="E5" s="42">
        <f>SUM('RDD ZAMARSKI'!E29:E30)</f>
        <v>0</v>
      </c>
    </row>
    <row r="6" spans="1:5" ht="12.75">
      <c r="A6" s="320"/>
      <c r="C6" t="s">
        <v>425</v>
      </c>
      <c r="E6" s="42">
        <f>SUM('OPDiR DD MIĘDZYŚWIEĆ'!E42:E43)</f>
        <v>4300</v>
      </c>
    </row>
    <row r="7" spans="1:5" ht="12.75">
      <c r="A7" s="320"/>
      <c r="C7" t="s">
        <v>426</v>
      </c>
      <c r="E7" s="42">
        <f>SUM('DD CIESZYN'!E40:E41)</f>
        <v>6500</v>
      </c>
    </row>
    <row r="8" spans="1:5" ht="12.75">
      <c r="A8" s="320"/>
      <c r="C8" s="199" t="s">
        <v>531</v>
      </c>
      <c r="E8" s="42">
        <f>SUM('DPS SKOCZÓW'!E41:E42)</f>
        <v>2987000</v>
      </c>
    </row>
    <row r="9" spans="1:5" ht="12.75">
      <c r="A9" s="320"/>
      <c r="C9" t="s">
        <v>428</v>
      </c>
      <c r="E9" s="42">
        <f>SUM('DPS POGÓRZE'!E33:E34)</f>
        <v>3195000</v>
      </c>
    </row>
    <row r="10" spans="1:5" ht="12.75">
      <c r="A10" s="320"/>
      <c r="C10" t="s">
        <v>429</v>
      </c>
      <c r="E10" s="42">
        <f>SUM('DPS CIESZYN'!E31:E32)</f>
        <v>1890000</v>
      </c>
    </row>
    <row r="11" spans="1:5" ht="12.75">
      <c r="A11" s="320"/>
      <c r="C11" t="s">
        <v>430</v>
      </c>
      <c r="E11" s="42">
        <f>SUM(PCPR!E193)</f>
        <v>2730506</v>
      </c>
    </row>
    <row r="12" spans="1:5" ht="12.75">
      <c r="A12" s="320"/>
      <c r="C12" t="s">
        <v>431</v>
      </c>
      <c r="E12" s="42">
        <f>SUM(PZDP!E36)</f>
        <v>96000</v>
      </c>
    </row>
    <row r="13" spans="1:5" ht="12.75">
      <c r="A13" s="320"/>
      <c r="C13" t="s">
        <v>432</v>
      </c>
      <c r="E13" s="42">
        <f>SUM(PINB!E26)</f>
        <v>0</v>
      </c>
    </row>
    <row r="14" spans="1:5" ht="12.75">
      <c r="A14" s="320"/>
      <c r="C14" t="s">
        <v>433</v>
      </c>
      <c r="E14" s="42">
        <f>SUM(PUP!E88)</f>
        <v>2472332</v>
      </c>
    </row>
    <row r="15" spans="1:6" ht="12.75">
      <c r="A15" s="320"/>
      <c r="C15" t="s">
        <v>434</v>
      </c>
      <c r="E15" s="42">
        <f>SUM('KP PSP Cieszyn'!E31:E32)</f>
        <v>0</v>
      </c>
      <c r="F15" s="42"/>
    </row>
    <row r="16" spans="1:6" ht="12.75">
      <c r="A16" s="320"/>
      <c r="C16" s="135" t="s">
        <v>435</v>
      </c>
      <c r="D16" s="135"/>
      <c r="E16" s="194">
        <f>'[1]Podsumowanie'!$I$19</f>
        <v>41000</v>
      </c>
      <c r="F16" s="135"/>
    </row>
    <row r="17" ht="12.75">
      <c r="A17" s="320"/>
    </row>
    <row r="18" spans="3:10" ht="12.75">
      <c r="C18" t="s">
        <v>436</v>
      </c>
      <c r="E18" s="139">
        <f>SUM(E4:E16)</f>
        <v>147976723</v>
      </c>
      <c r="G18" s="42">
        <v>147976723</v>
      </c>
      <c r="J18" s="42">
        <f>G18-E18</f>
        <v>0</v>
      </c>
    </row>
    <row r="21" spans="1:5" ht="12.75">
      <c r="A21" s="321" t="s">
        <v>444</v>
      </c>
      <c r="C21" t="s">
        <v>423</v>
      </c>
      <c r="E21" s="42">
        <f>SUM(STAROSTWO!G730)</f>
        <v>46451162</v>
      </c>
    </row>
    <row r="22" spans="1:5" ht="12.75">
      <c r="A22" s="321"/>
      <c r="C22" t="s">
        <v>424</v>
      </c>
      <c r="E22" s="42">
        <f>SUM('RDD ZAMARSKI'!F29:F30)</f>
        <v>186432</v>
      </c>
    </row>
    <row r="23" spans="1:5" ht="12.75">
      <c r="A23" s="321"/>
      <c r="C23" t="s">
        <v>425</v>
      </c>
      <c r="E23" s="42">
        <f>SUM('OPDiR DD MIĘDZYŚWIEĆ'!F42:F43)</f>
        <v>1546931</v>
      </c>
    </row>
    <row r="24" spans="1:5" ht="12.75">
      <c r="A24" s="321"/>
      <c r="C24" t="s">
        <v>426</v>
      </c>
      <c r="E24" s="42">
        <f>SUM('DD CIESZYN'!F40:F41)</f>
        <v>1516331</v>
      </c>
    </row>
    <row r="25" spans="1:5" ht="12.75">
      <c r="A25" s="321"/>
      <c r="C25" t="s">
        <v>427</v>
      </c>
      <c r="E25" s="42">
        <f>SUM('DPS SKOCZÓW'!F41:F42)</f>
        <v>5234671</v>
      </c>
    </row>
    <row r="26" spans="1:5" ht="12.75">
      <c r="A26" s="321"/>
      <c r="C26" t="s">
        <v>428</v>
      </c>
      <c r="E26" s="42">
        <f>SUM('DPS POGÓRZE'!F33:F34)</f>
        <v>6807699</v>
      </c>
    </row>
    <row r="27" spans="1:5" ht="12.75">
      <c r="A27" s="321"/>
      <c r="C27" t="s">
        <v>429</v>
      </c>
      <c r="E27" s="42">
        <f>SUM('DPS CIESZYN'!F31:F32)</f>
        <v>2310639</v>
      </c>
    </row>
    <row r="28" spans="1:13" ht="12.75">
      <c r="A28" s="321"/>
      <c r="C28" t="s">
        <v>430</v>
      </c>
      <c r="E28" s="42">
        <f>SUM(PCPR!F193)</f>
        <v>11614963</v>
      </c>
      <c r="J28" s="134"/>
      <c r="K28" s="134"/>
      <c r="L28" s="134"/>
      <c r="M28" s="134"/>
    </row>
    <row r="29" spans="1:5" ht="12.75">
      <c r="A29" s="321"/>
      <c r="C29" t="s">
        <v>431</v>
      </c>
      <c r="E29" s="42">
        <f>SUM(PZDP!F36)</f>
        <v>9732862</v>
      </c>
    </row>
    <row r="30" spans="1:5" ht="12.75">
      <c r="A30" s="321"/>
      <c r="C30" t="s">
        <v>432</v>
      </c>
      <c r="E30" s="42">
        <f>SUM(PINB!F26)</f>
        <v>551600</v>
      </c>
    </row>
    <row r="31" spans="1:5" ht="12.75">
      <c r="A31" s="321"/>
      <c r="C31" t="s">
        <v>433</v>
      </c>
      <c r="E31" s="42">
        <f>SUM(PUP!F88)</f>
        <v>8842254</v>
      </c>
    </row>
    <row r="32" spans="1:5" ht="12.75">
      <c r="A32" s="321"/>
      <c r="C32" t="s">
        <v>434</v>
      </c>
      <c r="E32" s="42">
        <f>SUM('KP PSP Cieszyn'!F31:F32)</f>
        <v>7775000</v>
      </c>
    </row>
    <row r="33" spans="3:5" ht="12.75">
      <c r="C33" t="s">
        <v>445</v>
      </c>
      <c r="E33" s="42">
        <f>'[1]Podsumowanie'!$E$19</f>
        <v>43372886</v>
      </c>
    </row>
    <row r="36" spans="3:8" ht="12.75">
      <c r="C36" t="s">
        <v>436</v>
      </c>
      <c r="E36" s="139">
        <f>SUM(E21:E33)</f>
        <v>145943430</v>
      </c>
      <c r="H36" s="42">
        <v>145943430</v>
      </c>
    </row>
    <row r="38" ht="12.75">
      <c r="J38" s="42">
        <f>E36-H36</f>
        <v>0</v>
      </c>
    </row>
    <row r="40" ht="12.75">
      <c r="E40" s="42">
        <f>E36-E38</f>
        <v>145943430</v>
      </c>
    </row>
    <row r="42" ht="12.75">
      <c r="G42" s="42">
        <f>SUM(E21:E33)</f>
        <v>145943430</v>
      </c>
    </row>
    <row r="44" ht="12.75">
      <c r="E44" s="139">
        <f>E36</f>
        <v>145943430</v>
      </c>
    </row>
    <row r="46" ht="12.75">
      <c r="H46" s="42">
        <f>E44-G42</f>
        <v>0</v>
      </c>
    </row>
  </sheetData>
  <sheetProtection/>
  <mergeCells count="2">
    <mergeCell ref="A5:A17"/>
    <mergeCell ref="A21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SheetLayoutView="100" zoomScalePageLayoutView="0" workbookViewId="0" topLeftCell="A26">
      <selection activeCell="J35" sqref="J3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6.8515625" style="0" customWidth="1"/>
    <col min="4" max="4" width="37.8515625" style="0" customWidth="1"/>
    <col min="5" max="5" width="12.7109375" style="0" customWidth="1"/>
    <col min="6" max="6" width="13.140625" style="0" customWidth="1"/>
  </cols>
  <sheetData>
    <row r="1" spans="2:6" ht="39.75" customHeight="1">
      <c r="B1" s="250" t="s">
        <v>506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59" t="s">
        <v>130</v>
      </c>
      <c r="C3" s="260"/>
      <c r="D3" s="261"/>
      <c r="E3" s="86"/>
      <c r="F3" s="86">
        <f>F4</f>
        <v>4565462</v>
      </c>
    </row>
    <row r="4" spans="1:6" s="51" customFormat="1" ht="48" customHeight="1">
      <c r="A4" s="84"/>
      <c r="B4" s="50">
        <v>85156</v>
      </c>
      <c r="C4" s="268" t="s">
        <v>89</v>
      </c>
      <c r="D4" s="269"/>
      <c r="E4" s="61"/>
      <c r="F4" s="61">
        <f>F6</f>
        <v>4565462</v>
      </c>
    </row>
    <row r="5" spans="1:6" s="51" customFormat="1" ht="13.5" customHeight="1">
      <c r="A5" s="84"/>
      <c r="B5" s="62"/>
      <c r="C5" s="63"/>
      <c r="D5" s="64"/>
      <c r="E5" s="65"/>
      <c r="F5" s="65"/>
    </row>
    <row r="6" spans="1:6" ht="21.75" customHeight="1">
      <c r="A6" s="78"/>
      <c r="B6" s="53"/>
      <c r="C6" s="48" t="s">
        <v>90</v>
      </c>
      <c r="D6" s="49" t="s">
        <v>91</v>
      </c>
      <c r="E6" s="60"/>
      <c r="F6" s="74">
        <v>4565462</v>
      </c>
    </row>
    <row r="7" spans="1:6" ht="14.25" customHeight="1">
      <c r="A7" s="78"/>
      <c r="B7" s="54"/>
      <c r="C7" s="55"/>
      <c r="D7" s="56"/>
      <c r="E7" s="58"/>
      <c r="F7" s="58"/>
    </row>
    <row r="8" spans="1:6" s="87" customFormat="1" ht="31.5" customHeight="1">
      <c r="A8" s="79">
        <v>852</v>
      </c>
      <c r="B8" s="259" t="s">
        <v>131</v>
      </c>
      <c r="C8" s="260"/>
      <c r="D8" s="261"/>
      <c r="E8" s="80"/>
      <c r="F8" s="86">
        <f>F9</f>
        <v>5000</v>
      </c>
    </row>
    <row r="9" spans="1:6" s="51" customFormat="1" ht="20.25" customHeight="1">
      <c r="A9" s="84"/>
      <c r="B9" s="50">
        <v>85295</v>
      </c>
      <c r="C9" s="268" t="s">
        <v>88</v>
      </c>
      <c r="D9" s="269"/>
      <c r="E9" s="57"/>
      <c r="F9" s="61">
        <f>F11</f>
        <v>5000</v>
      </c>
    </row>
    <row r="10" spans="1:6" ht="11.25" customHeight="1">
      <c r="A10" s="78"/>
      <c r="B10" s="52"/>
      <c r="C10" s="46"/>
      <c r="D10" s="47"/>
      <c r="E10" s="59"/>
      <c r="F10" s="59"/>
    </row>
    <row r="11" spans="1:9" ht="48" customHeight="1">
      <c r="A11" s="78"/>
      <c r="B11" s="53"/>
      <c r="C11" s="48" t="s">
        <v>92</v>
      </c>
      <c r="D11" s="49" t="s">
        <v>112</v>
      </c>
      <c r="E11" s="60"/>
      <c r="F11" s="74">
        <v>5000</v>
      </c>
      <c r="I11" s="199" t="s">
        <v>478</v>
      </c>
    </row>
    <row r="12" spans="1:6" ht="19.5" customHeight="1">
      <c r="A12" s="78"/>
      <c r="B12" s="54"/>
      <c r="C12" s="55"/>
      <c r="D12" s="56"/>
      <c r="E12" s="58"/>
      <c r="F12" s="58"/>
    </row>
    <row r="13" spans="1:6" s="87" customFormat="1" ht="31.5" customHeight="1">
      <c r="A13" s="79">
        <v>853</v>
      </c>
      <c r="B13" s="259" t="s">
        <v>174</v>
      </c>
      <c r="C13" s="260"/>
      <c r="D13" s="261"/>
      <c r="E13" s="86">
        <f>E14+E39</f>
        <v>2472332</v>
      </c>
      <c r="F13" s="86">
        <f>F14+F39</f>
        <v>4271792</v>
      </c>
    </row>
    <row r="14" spans="1:6" ht="15" customHeight="1">
      <c r="A14" s="78"/>
      <c r="B14" s="20" t="s">
        <v>45</v>
      </c>
      <c r="C14" s="272" t="s">
        <v>46</v>
      </c>
      <c r="D14" s="273"/>
      <c r="E14" s="22">
        <f>E16</f>
        <v>589435</v>
      </c>
      <c r="F14" s="22">
        <f>SUM(F17:F37)</f>
        <v>2388895</v>
      </c>
    </row>
    <row r="15" spans="1:6" ht="15">
      <c r="A15" s="78"/>
      <c r="B15" s="23"/>
      <c r="C15" s="24"/>
      <c r="D15" s="25"/>
      <c r="E15" s="26"/>
      <c r="F15" s="26"/>
    </row>
    <row r="16" spans="1:6" ht="81.75" customHeight="1">
      <c r="A16" s="78"/>
      <c r="B16" s="23"/>
      <c r="C16" s="30" t="s">
        <v>58</v>
      </c>
      <c r="D16" s="31" t="s">
        <v>59</v>
      </c>
      <c r="E16" s="32">
        <v>589435</v>
      </c>
      <c r="F16" s="32"/>
    </row>
    <row r="17" spans="1:6" ht="30" customHeight="1">
      <c r="A17" s="78"/>
      <c r="B17" s="23"/>
      <c r="C17" s="30" t="s">
        <v>116</v>
      </c>
      <c r="D17" s="31" t="s">
        <v>168</v>
      </c>
      <c r="E17" s="32"/>
      <c r="F17" s="32">
        <v>2500</v>
      </c>
    </row>
    <row r="18" spans="1:8" ht="21" customHeight="1">
      <c r="A18" s="78"/>
      <c r="B18" s="23"/>
      <c r="C18" s="30" t="s">
        <v>5</v>
      </c>
      <c r="D18" s="31" t="s">
        <v>23</v>
      </c>
      <c r="E18" s="32"/>
      <c r="F18" s="32">
        <f>1551260+6708</f>
        <v>1557968</v>
      </c>
      <c r="H18" s="42"/>
    </row>
    <row r="19" spans="1:6" ht="22.5" customHeight="1">
      <c r="A19" s="78"/>
      <c r="B19" s="23"/>
      <c r="C19" s="30" t="s">
        <v>6</v>
      </c>
      <c r="D19" s="31" t="s">
        <v>7</v>
      </c>
      <c r="E19" s="32"/>
      <c r="F19" s="32">
        <v>125000</v>
      </c>
    </row>
    <row r="20" spans="1:6" ht="21" customHeight="1">
      <c r="A20" s="78"/>
      <c r="B20" s="23"/>
      <c r="C20" s="30" t="s">
        <v>8</v>
      </c>
      <c r="D20" s="31" t="s">
        <v>9</v>
      </c>
      <c r="E20" s="32"/>
      <c r="F20" s="32">
        <f>312185+1153</f>
        <v>313338</v>
      </c>
    </row>
    <row r="21" spans="1:6" ht="21.75" customHeight="1">
      <c r="A21" s="78"/>
      <c r="B21" s="23"/>
      <c r="C21" s="30" t="s">
        <v>10</v>
      </c>
      <c r="D21" s="31" t="s">
        <v>11</v>
      </c>
      <c r="E21" s="32"/>
      <c r="F21" s="32">
        <f>44494+165</f>
        <v>44659</v>
      </c>
    </row>
    <row r="22" spans="1:6" ht="22.5" customHeight="1">
      <c r="A22" s="78"/>
      <c r="B22" s="23"/>
      <c r="C22" s="30" t="s">
        <v>52</v>
      </c>
      <c r="D22" s="31" t="s">
        <v>53</v>
      </c>
      <c r="E22" s="32"/>
      <c r="F22" s="32">
        <v>30800</v>
      </c>
    </row>
    <row r="23" spans="1:6" ht="21.75" customHeight="1">
      <c r="A23" s="78"/>
      <c r="B23" s="23"/>
      <c r="C23" s="30" t="s">
        <v>12</v>
      </c>
      <c r="D23" s="31" t="s">
        <v>13</v>
      </c>
      <c r="E23" s="32"/>
      <c r="F23" s="32">
        <v>50600</v>
      </c>
    </row>
    <row r="24" spans="1:6" ht="19.5" customHeight="1">
      <c r="A24" s="78"/>
      <c r="B24" s="23"/>
      <c r="C24" s="30" t="s">
        <v>14</v>
      </c>
      <c r="D24" s="31" t="s">
        <v>15</v>
      </c>
      <c r="E24" s="32"/>
      <c r="F24" s="32">
        <v>60000</v>
      </c>
    </row>
    <row r="25" spans="1:6" ht="23.25" customHeight="1">
      <c r="A25" s="78"/>
      <c r="B25" s="23"/>
      <c r="C25" s="30" t="s">
        <v>16</v>
      </c>
      <c r="D25" s="31" t="s">
        <v>17</v>
      </c>
      <c r="E25" s="32"/>
      <c r="F25" s="32">
        <v>4000</v>
      </c>
    </row>
    <row r="26" spans="1:6" ht="24" customHeight="1">
      <c r="A26" s="78"/>
      <c r="B26" s="23"/>
      <c r="C26" s="30" t="s">
        <v>29</v>
      </c>
      <c r="D26" s="31" t="s">
        <v>25</v>
      </c>
      <c r="E26" s="32"/>
      <c r="F26" s="32">
        <v>1500</v>
      </c>
    </row>
    <row r="27" spans="1:6" ht="21" customHeight="1">
      <c r="A27" s="78"/>
      <c r="B27" s="23"/>
      <c r="C27" s="30" t="s">
        <v>2</v>
      </c>
      <c r="D27" s="31" t="s">
        <v>3</v>
      </c>
      <c r="E27" s="32"/>
      <c r="F27" s="32">
        <v>90000</v>
      </c>
    </row>
    <row r="28" spans="1:6" ht="45">
      <c r="A28" s="78"/>
      <c r="B28" s="23"/>
      <c r="C28" s="30" t="s">
        <v>63</v>
      </c>
      <c r="D28" s="31" t="s">
        <v>396</v>
      </c>
      <c r="E28" s="32"/>
      <c r="F28" s="32">
        <v>3000</v>
      </c>
    </row>
    <row r="29" spans="1:6" ht="45">
      <c r="A29" s="78"/>
      <c r="B29" s="23"/>
      <c r="C29" s="30" t="s">
        <v>64</v>
      </c>
      <c r="D29" s="31" t="s">
        <v>393</v>
      </c>
      <c r="E29" s="32"/>
      <c r="F29" s="32">
        <v>16000</v>
      </c>
    </row>
    <row r="30" spans="1:6" ht="25.5" customHeight="1">
      <c r="A30" s="78"/>
      <c r="B30" s="23"/>
      <c r="C30" s="30" t="s">
        <v>18</v>
      </c>
      <c r="D30" s="31" t="s">
        <v>19</v>
      </c>
      <c r="E30" s="32"/>
      <c r="F30" s="32">
        <v>4000</v>
      </c>
    </row>
    <row r="31" spans="1:6" ht="23.25" customHeight="1">
      <c r="A31" s="94"/>
      <c r="B31" s="69"/>
      <c r="C31" s="181" t="s">
        <v>54</v>
      </c>
      <c r="D31" s="159" t="s">
        <v>28</v>
      </c>
      <c r="E31" s="44"/>
      <c r="F31" s="44">
        <v>1000</v>
      </c>
    </row>
    <row r="32" spans="1:6" ht="21" customHeight="1">
      <c r="A32" s="78"/>
      <c r="B32" s="23"/>
      <c r="C32" s="27" t="s">
        <v>20</v>
      </c>
      <c r="D32" s="28" t="s">
        <v>21</v>
      </c>
      <c r="E32" s="29"/>
      <c r="F32" s="29">
        <v>10000</v>
      </c>
    </row>
    <row r="33" spans="1:6" ht="29.25" customHeight="1">
      <c r="A33" s="78"/>
      <c r="B33" s="23"/>
      <c r="C33" s="30" t="s">
        <v>22</v>
      </c>
      <c r="D33" s="31" t="s">
        <v>44</v>
      </c>
      <c r="E33" s="32"/>
      <c r="F33" s="32">
        <v>65000</v>
      </c>
    </row>
    <row r="34" spans="1:6" ht="24" customHeight="1">
      <c r="A34" s="78"/>
      <c r="B34" s="23"/>
      <c r="C34" s="34" t="s">
        <v>30</v>
      </c>
      <c r="D34" s="35" t="s">
        <v>31</v>
      </c>
      <c r="E34" s="36"/>
      <c r="F34" s="36">
        <v>530</v>
      </c>
    </row>
    <row r="35" spans="1:6" ht="33.75" customHeight="1">
      <c r="A35" s="78"/>
      <c r="B35" s="23"/>
      <c r="C35" s="17" t="s">
        <v>451</v>
      </c>
      <c r="D35" s="11" t="s">
        <v>452</v>
      </c>
      <c r="E35" s="36"/>
      <c r="F35" s="36">
        <v>3000</v>
      </c>
    </row>
    <row r="36" spans="1:6" ht="33.75" customHeight="1">
      <c r="A36" s="78"/>
      <c r="B36" s="23"/>
      <c r="C36" s="30" t="s">
        <v>65</v>
      </c>
      <c r="D36" s="31" t="s">
        <v>66</v>
      </c>
      <c r="E36" s="32"/>
      <c r="F36" s="32">
        <v>6000</v>
      </c>
    </row>
    <row r="37" spans="1:6" ht="31.5" customHeight="1">
      <c r="A37" s="78"/>
      <c r="B37" s="23"/>
      <c r="C37" s="24" t="s">
        <v>172</v>
      </c>
      <c r="D37" s="25" t="s">
        <v>173</v>
      </c>
      <c r="E37" s="26"/>
      <c r="F37" s="26"/>
    </row>
    <row r="38" spans="1:6" ht="9" customHeight="1">
      <c r="A38" s="78"/>
      <c r="B38" s="23"/>
      <c r="C38" s="24"/>
      <c r="D38" s="25"/>
      <c r="E38" s="26"/>
      <c r="F38" s="26"/>
    </row>
    <row r="39" spans="1:6" ht="25.5" customHeight="1">
      <c r="A39" s="78"/>
      <c r="B39" s="21" t="s">
        <v>70</v>
      </c>
      <c r="C39" s="274" t="s">
        <v>88</v>
      </c>
      <c r="D39" s="275"/>
      <c r="E39" s="37">
        <f>E43+E52+E53+E68+E78+E79</f>
        <v>1882897</v>
      </c>
      <c r="F39" s="37">
        <f>SUM(F44:F49)+F50+F66+F76</f>
        <v>1882897</v>
      </c>
    </row>
    <row r="40" spans="1:6" ht="9" customHeight="1">
      <c r="A40" s="78"/>
      <c r="B40" s="178"/>
      <c r="C40" s="150"/>
      <c r="D40" s="180"/>
      <c r="E40" s="179"/>
      <c r="F40" s="179"/>
    </row>
    <row r="41" spans="1:6" ht="13.5" customHeight="1">
      <c r="A41" s="78"/>
      <c r="B41" s="186"/>
      <c r="C41" s="266" t="s">
        <v>527</v>
      </c>
      <c r="D41" s="267"/>
      <c r="E41" s="189">
        <f>E43</f>
        <v>99968</v>
      </c>
      <c r="F41" s="189">
        <f>SUM(F44:F48)</f>
        <v>99968</v>
      </c>
    </row>
    <row r="42" spans="1:6" ht="8.25" customHeight="1">
      <c r="A42" s="78"/>
      <c r="B42" s="186"/>
      <c r="C42" s="187"/>
      <c r="D42" s="188"/>
      <c r="E42" s="189"/>
      <c r="F42" s="189"/>
    </row>
    <row r="43" spans="1:6" ht="90">
      <c r="A43" s="78"/>
      <c r="B43" s="23"/>
      <c r="C43" s="40" t="s">
        <v>399</v>
      </c>
      <c r="D43" s="122" t="s">
        <v>395</v>
      </c>
      <c r="E43" s="32">
        <v>99968</v>
      </c>
      <c r="F43" s="32"/>
    </row>
    <row r="44" spans="1:6" ht="17.25" customHeight="1">
      <c r="A44" s="78"/>
      <c r="B44" s="23"/>
      <c r="C44" s="40" t="s">
        <v>404</v>
      </c>
      <c r="D44" s="41" t="s">
        <v>23</v>
      </c>
      <c r="E44" s="32"/>
      <c r="F44" s="32">
        <v>74983</v>
      </c>
    </row>
    <row r="45" spans="1:6" ht="20.25" customHeight="1">
      <c r="A45" s="78"/>
      <c r="B45" s="23"/>
      <c r="C45" s="40" t="s">
        <v>468</v>
      </c>
      <c r="D45" s="41" t="s">
        <v>7</v>
      </c>
      <c r="E45" s="32"/>
      <c r="F45" s="32">
        <v>5441</v>
      </c>
    </row>
    <row r="46" spans="1:8" ht="18" customHeight="1">
      <c r="A46" s="78"/>
      <c r="B46" s="23"/>
      <c r="C46" s="40" t="s">
        <v>400</v>
      </c>
      <c r="D46" s="41" t="s">
        <v>87</v>
      </c>
      <c r="E46" s="32"/>
      <c r="F46" s="32">
        <v>13824</v>
      </c>
      <c r="H46" s="42">
        <f>SUM(F44:F48)</f>
        <v>99968</v>
      </c>
    </row>
    <row r="47" spans="1:6" ht="18" customHeight="1">
      <c r="A47" s="78"/>
      <c r="B47" s="23"/>
      <c r="C47" s="40" t="s">
        <v>407</v>
      </c>
      <c r="D47" s="41" t="s">
        <v>11</v>
      </c>
      <c r="E47" s="32"/>
      <c r="F47" s="32">
        <v>1970</v>
      </c>
    </row>
    <row r="48" spans="1:6" ht="31.5" customHeight="1">
      <c r="A48" s="78"/>
      <c r="B48" s="23"/>
      <c r="C48" s="40" t="s">
        <v>476</v>
      </c>
      <c r="D48" s="31" t="s">
        <v>44</v>
      </c>
      <c r="E48" s="32"/>
      <c r="F48" s="32">
        <v>3750</v>
      </c>
    </row>
    <row r="49" spans="1:6" ht="21.75" customHeight="1">
      <c r="A49" s="78"/>
      <c r="B49" s="23"/>
      <c r="C49" s="40"/>
      <c r="D49" s="41"/>
      <c r="E49" s="32"/>
      <c r="F49" s="32"/>
    </row>
    <row r="50" spans="1:6" ht="13.5" customHeight="1">
      <c r="A50" s="78"/>
      <c r="B50" s="186"/>
      <c r="C50" s="266" t="s">
        <v>528</v>
      </c>
      <c r="D50" s="267"/>
      <c r="E50" s="189">
        <f>E52+E53</f>
        <v>681402</v>
      </c>
      <c r="F50" s="189">
        <f>SUM(F54:F65)</f>
        <v>681402</v>
      </c>
    </row>
    <row r="51" spans="1:6" ht="8.25" customHeight="1">
      <c r="A51" s="78"/>
      <c r="B51" s="186"/>
      <c r="C51" s="187"/>
      <c r="D51" s="188"/>
      <c r="E51" s="189"/>
      <c r="F51" s="189"/>
    </row>
    <row r="52" spans="1:6" ht="90">
      <c r="A52" s="78"/>
      <c r="B52" s="23"/>
      <c r="C52" s="40" t="s">
        <v>399</v>
      </c>
      <c r="D52" s="122" t="s">
        <v>395</v>
      </c>
      <c r="E52" s="32">
        <f>355782+17529+144481+429+11475+49495</f>
        <v>579191</v>
      </c>
      <c r="F52" s="32"/>
    </row>
    <row r="53" spans="1:6" ht="90">
      <c r="A53" s="78"/>
      <c r="B53" s="23"/>
      <c r="C53" s="40" t="s">
        <v>76</v>
      </c>
      <c r="D53" s="122" t="s">
        <v>395</v>
      </c>
      <c r="E53" s="32">
        <f>62785+3093+25497+76+2025+8735</f>
        <v>102211</v>
      </c>
      <c r="F53" s="32"/>
    </row>
    <row r="54" spans="1:9" ht="15">
      <c r="A54" s="78"/>
      <c r="B54" s="23"/>
      <c r="C54" s="40" t="s">
        <v>469</v>
      </c>
      <c r="D54" s="122" t="s">
        <v>142</v>
      </c>
      <c r="E54" s="32"/>
      <c r="F54" s="32">
        <v>355782</v>
      </c>
      <c r="I54" s="42">
        <f>SUM(F54:F65)</f>
        <v>681402</v>
      </c>
    </row>
    <row r="55" spans="1:6" ht="15">
      <c r="A55" s="78"/>
      <c r="B55" s="23"/>
      <c r="C55" s="40" t="s">
        <v>403</v>
      </c>
      <c r="D55" s="122" t="s">
        <v>142</v>
      </c>
      <c r="E55" s="32"/>
      <c r="F55" s="32">
        <v>62785</v>
      </c>
    </row>
    <row r="56" spans="1:6" ht="17.25" customHeight="1">
      <c r="A56" s="78"/>
      <c r="B56" s="23"/>
      <c r="C56" s="40" t="s">
        <v>404</v>
      </c>
      <c r="D56" s="41" t="s">
        <v>23</v>
      </c>
      <c r="E56" s="32"/>
      <c r="F56" s="32">
        <v>17529</v>
      </c>
    </row>
    <row r="57" spans="1:6" ht="20.25" customHeight="1">
      <c r="A57" s="78"/>
      <c r="B57" s="23"/>
      <c r="C57" s="40" t="s">
        <v>77</v>
      </c>
      <c r="D57" s="41" t="s">
        <v>23</v>
      </c>
      <c r="E57" s="32"/>
      <c r="F57" s="32">
        <v>3093</v>
      </c>
    </row>
    <row r="58" spans="1:6" ht="18" customHeight="1">
      <c r="A58" s="78"/>
      <c r="B58" s="23"/>
      <c r="C58" s="40" t="s">
        <v>400</v>
      </c>
      <c r="D58" s="41" t="s">
        <v>87</v>
      </c>
      <c r="E58" s="32"/>
      <c r="F58" s="32">
        <v>144481</v>
      </c>
    </row>
    <row r="59" spans="1:6" ht="19.5" customHeight="1">
      <c r="A59" s="78"/>
      <c r="B59" s="23"/>
      <c r="C59" s="40" t="s">
        <v>78</v>
      </c>
      <c r="D59" s="41" t="s">
        <v>87</v>
      </c>
      <c r="E59" s="32"/>
      <c r="F59" s="32">
        <v>25497</v>
      </c>
    </row>
    <row r="60" spans="1:6" ht="18" customHeight="1">
      <c r="A60" s="78"/>
      <c r="B60" s="23"/>
      <c r="C60" s="40" t="s">
        <v>407</v>
      </c>
      <c r="D60" s="41" t="s">
        <v>11</v>
      </c>
      <c r="E60" s="32"/>
      <c r="F60" s="32">
        <v>429</v>
      </c>
    </row>
    <row r="61" spans="1:6" ht="20.25" customHeight="1">
      <c r="A61" s="78"/>
      <c r="B61" s="23"/>
      <c r="C61" s="40" t="s">
        <v>79</v>
      </c>
      <c r="D61" s="41" t="s">
        <v>11</v>
      </c>
      <c r="E61" s="32"/>
      <c r="F61" s="32">
        <v>76</v>
      </c>
    </row>
    <row r="62" spans="1:6" ht="20.25" customHeight="1">
      <c r="A62" s="78"/>
      <c r="B62" s="23"/>
      <c r="C62" s="40" t="s">
        <v>446</v>
      </c>
      <c r="D62" s="41" t="s">
        <v>25</v>
      </c>
      <c r="E62" s="32"/>
      <c r="F62" s="32">
        <v>11475</v>
      </c>
    </row>
    <row r="63" spans="1:6" ht="20.25" customHeight="1">
      <c r="A63" s="94"/>
      <c r="B63" s="69"/>
      <c r="C63" s="45" t="s">
        <v>447</v>
      </c>
      <c r="D63" s="43" t="s">
        <v>25</v>
      </c>
      <c r="E63" s="44"/>
      <c r="F63" s="44">
        <v>2025</v>
      </c>
    </row>
    <row r="64" spans="1:6" ht="17.25" customHeight="1">
      <c r="A64" s="78"/>
      <c r="B64" s="23"/>
      <c r="C64" s="38" t="s">
        <v>398</v>
      </c>
      <c r="D64" s="39" t="s">
        <v>3</v>
      </c>
      <c r="E64" s="29"/>
      <c r="F64" s="29">
        <v>49495</v>
      </c>
    </row>
    <row r="65" spans="1:6" ht="21.75" customHeight="1">
      <c r="A65" s="78"/>
      <c r="B65" s="23"/>
      <c r="C65" s="40" t="s">
        <v>84</v>
      </c>
      <c r="D65" s="41" t="s">
        <v>3</v>
      </c>
      <c r="E65" s="32"/>
      <c r="F65" s="32">
        <v>8735</v>
      </c>
    </row>
    <row r="66" spans="1:6" ht="13.5" customHeight="1">
      <c r="A66" s="78"/>
      <c r="B66" s="186"/>
      <c r="C66" s="266" t="s">
        <v>529</v>
      </c>
      <c r="D66" s="267"/>
      <c r="E66" s="189">
        <f>E68</f>
        <v>1002979</v>
      </c>
      <c r="F66" s="189">
        <f>SUM(F69:F75)</f>
        <v>1002979</v>
      </c>
    </row>
    <row r="67" spans="1:6" ht="8.25" customHeight="1">
      <c r="A67" s="78"/>
      <c r="B67" s="186"/>
      <c r="C67" s="187"/>
      <c r="D67" s="188"/>
      <c r="E67" s="189"/>
      <c r="F67" s="189"/>
    </row>
    <row r="68" spans="1:6" ht="90">
      <c r="A68" s="78"/>
      <c r="B68" s="23"/>
      <c r="C68" s="40" t="s">
        <v>399</v>
      </c>
      <c r="D68" s="122" t="s">
        <v>395</v>
      </c>
      <c r="E68" s="32">
        <v>1002979</v>
      </c>
      <c r="F68" s="32"/>
    </row>
    <row r="69" spans="1:6" ht="17.25" customHeight="1">
      <c r="A69" s="78"/>
      <c r="B69" s="23"/>
      <c r="C69" s="40" t="s">
        <v>404</v>
      </c>
      <c r="D69" s="41" t="s">
        <v>23</v>
      </c>
      <c r="E69" s="32"/>
      <c r="F69" s="32">
        <v>46543</v>
      </c>
    </row>
    <row r="70" spans="1:6" ht="20.25" customHeight="1">
      <c r="A70" s="78"/>
      <c r="B70" s="23"/>
      <c r="C70" s="40" t="s">
        <v>405</v>
      </c>
      <c r="D70" s="41" t="s">
        <v>7</v>
      </c>
      <c r="E70" s="32"/>
      <c r="F70" s="32">
        <v>2686</v>
      </c>
    </row>
    <row r="71" spans="1:6" ht="18" customHeight="1">
      <c r="A71" s="78"/>
      <c r="B71" s="23"/>
      <c r="C71" s="40" t="s">
        <v>400</v>
      </c>
      <c r="D71" s="41" t="s">
        <v>87</v>
      </c>
      <c r="E71" s="32"/>
      <c r="F71" s="32">
        <v>9772</v>
      </c>
    </row>
    <row r="72" spans="1:6" ht="18" customHeight="1">
      <c r="A72" s="78"/>
      <c r="B72" s="23"/>
      <c r="C72" s="40" t="s">
        <v>407</v>
      </c>
      <c r="D72" s="41" t="s">
        <v>11</v>
      </c>
      <c r="E72" s="32"/>
      <c r="F72" s="32">
        <v>1392</v>
      </c>
    </row>
    <row r="73" spans="1:6" ht="20.25" customHeight="1">
      <c r="A73" s="78"/>
      <c r="B73" s="23"/>
      <c r="C73" s="40" t="s">
        <v>401</v>
      </c>
      <c r="D73" s="41" t="s">
        <v>53</v>
      </c>
      <c r="E73" s="32"/>
      <c r="F73" s="32">
        <v>7620</v>
      </c>
    </row>
    <row r="74" spans="1:6" ht="20.25" customHeight="1">
      <c r="A74" s="78"/>
      <c r="B74" s="23"/>
      <c r="C74" s="40" t="s">
        <v>402</v>
      </c>
      <c r="D74" s="41" t="s">
        <v>13</v>
      </c>
      <c r="E74" s="32"/>
      <c r="F74" s="32">
        <v>925866</v>
      </c>
    </row>
    <row r="75" spans="1:11" ht="17.25" customHeight="1">
      <c r="A75" s="78"/>
      <c r="B75" s="23"/>
      <c r="C75" s="40" t="s">
        <v>398</v>
      </c>
      <c r="D75" s="41" t="s">
        <v>3</v>
      </c>
      <c r="E75" s="32"/>
      <c r="F75" s="32">
        <v>9100</v>
      </c>
      <c r="I75" t="s">
        <v>470</v>
      </c>
      <c r="K75" s="42">
        <f>H46+I54</f>
        <v>781370</v>
      </c>
    </row>
    <row r="76" spans="1:6" ht="13.5" customHeight="1">
      <c r="A76" s="78"/>
      <c r="B76" s="186"/>
      <c r="C76" s="266" t="s">
        <v>530</v>
      </c>
      <c r="D76" s="267"/>
      <c r="E76" s="189">
        <f>E78+E79</f>
        <v>98548</v>
      </c>
      <c r="F76" s="189">
        <f>SUM(F80:F87)</f>
        <v>98548</v>
      </c>
    </row>
    <row r="77" spans="1:6" ht="8.25" customHeight="1">
      <c r="A77" s="78"/>
      <c r="B77" s="186"/>
      <c r="C77" s="187"/>
      <c r="D77" s="188"/>
      <c r="E77" s="189"/>
      <c r="F77" s="189"/>
    </row>
    <row r="78" spans="1:6" ht="90">
      <c r="A78" s="78"/>
      <c r="B78" s="23"/>
      <c r="C78" s="40" t="s">
        <v>399</v>
      </c>
      <c r="D78" s="122" t="s">
        <v>395</v>
      </c>
      <c r="E78" s="32">
        <f>3993+686+98+78989</f>
        <v>83766</v>
      </c>
      <c r="F78" s="32"/>
    </row>
    <row r="79" spans="1:6" ht="90">
      <c r="A79" s="78"/>
      <c r="B79" s="23"/>
      <c r="C79" s="40" t="s">
        <v>76</v>
      </c>
      <c r="D79" s="122" t="s">
        <v>395</v>
      </c>
      <c r="E79" s="32">
        <f>705+121+17+13939</f>
        <v>14782</v>
      </c>
      <c r="F79" s="32"/>
    </row>
    <row r="80" spans="1:6" ht="17.25" customHeight="1">
      <c r="A80" s="78"/>
      <c r="B80" s="23"/>
      <c r="C80" s="40" t="s">
        <v>404</v>
      </c>
      <c r="D80" s="41" t="s">
        <v>23</v>
      </c>
      <c r="E80" s="32"/>
      <c r="F80" s="32">
        <v>3993</v>
      </c>
    </row>
    <row r="81" spans="1:6" ht="20.25" customHeight="1">
      <c r="A81" s="78"/>
      <c r="B81" s="23"/>
      <c r="C81" s="40" t="s">
        <v>77</v>
      </c>
      <c r="D81" s="41" t="s">
        <v>23</v>
      </c>
      <c r="E81" s="32"/>
      <c r="F81" s="32">
        <v>705</v>
      </c>
    </row>
    <row r="82" spans="1:6" ht="18" customHeight="1">
      <c r="A82" s="78"/>
      <c r="B82" s="23"/>
      <c r="C82" s="40" t="s">
        <v>400</v>
      </c>
      <c r="D82" s="41" t="s">
        <v>87</v>
      </c>
      <c r="E82" s="32"/>
      <c r="F82" s="32">
        <v>686</v>
      </c>
    </row>
    <row r="83" spans="1:6" ht="19.5" customHeight="1">
      <c r="A83" s="78"/>
      <c r="B83" s="23"/>
      <c r="C83" s="40" t="s">
        <v>78</v>
      </c>
      <c r="D83" s="41" t="s">
        <v>87</v>
      </c>
      <c r="E83" s="32"/>
      <c r="F83" s="32">
        <v>121</v>
      </c>
    </row>
    <row r="84" spans="1:6" ht="18" customHeight="1">
      <c r="A84" s="78"/>
      <c r="B84" s="23"/>
      <c r="C84" s="40" t="s">
        <v>407</v>
      </c>
      <c r="D84" s="41" t="s">
        <v>11</v>
      </c>
      <c r="E84" s="32"/>
      <c r="F84" s="32">
        <v>98</v>
      </c>
    </row>
    <row r="85" spans="1:6" ht="20.25" customHeight="1">
      <c r="A85" s="78"/>
      <c r="B85" s="23"/>
      <c r="C85" s="40" t="s">
        <v>79</v>
      </c>
      <c r="D85" s="41" t="s">
        <v>11</v>
      </c>
      <c r="E85" s="32"/>
      <c r="F85" s="32">
        <v>17</v>
      </c>
    </row>
    <row r="86" spans="1:6" ht="17.25" customHeight="1">
      <c r="A86" s="78"/>
      <c r="B86" s="23"/>
      <c r="C86" s="40" t="s">
        <v>398</v>
      </c>
      <c r="D86" s="41" t="s">
        <v>3</v>
      </c>
      <c r="E86" s="32"/>
      <c r="F86" s="32">
        <v>78989</v>
      </c>
    </row>
    <row r="87" spans="1:6" ht="21.75" customHeight="1">
      <c r="A87" s="78"/>
      <c r="B87" s="23"/>
      <c r="C87" s="40" t="s">
        <v>84</v>
      </c>
      <c r="D87" s="41" t="s">
        <v>3</v>
      </c>
      <c r="E87" s="32"/>
      <c r="F87" s="32">
        <v>13939</v>
      </c>
    </row>
    <row r="88" spans="1:6" ht="12.75">
      <c r="A88" s="246"/>
      <c r="B88" s="264" t="s">
        <v>113</v>
      </c>
      <c r="C88" s="264"/>
      <c r="D88" s="265"/>
      <c r="E88" s="270">
        <f>E4+E14+E39</f>
        <v>2472332</v>
      </c>
      <c r="F88" s="270">
        <f>F4+F9+F14+F39</f>
        <v>8842254</v>
      </c>
    </row>
    <row r="89" spans="1:6" ht="12.75">
      <c r="A89" s="247"/>
      <c r="B89" s="264"/>
      <c r="C89" s="264"/>
      <c r="D89" s="265"/>
      <c r="E89" s="271"/>
      <c r="F89" s="271"/>
    </row>
  </sheetData>
  <sheetProtection/>
  <mergeCells count="16">
    <mergeCell ref="B1:F1"/>
    <mergeCell ref="C4:D4"/>
    <mergeCell ref="C9:D9"/>
    <mergeCell ref="E88:E89"/>
    <mergeCell ref="F88:F89"/>
    <mergeCell ref="C50:D50"/>
    <mergeCell ref="C66:D66"/>
    <mergeCell ref="B3:D3"/>
    <mergeCell ref="C14:D14"/>
    <mergeCell ref="C39:D39"/>
    <mergeCell ref="A88:A89"/>
    <mergeCell ref="B8:D8"/>
    <mergeCell ref="B13:D13"/>
    <mergeCell ref="B88:D89"/>
    <mergeCell ref="C41:D41"/>
    <mergeCell ref="C76:D76"/>
  </mergeCells>
  <printOptions/>
  <pageMargins left="0.75" right="0.75" top="0.49" bottom="0.52" header="0.5" footer="0.5"/>
  <pageSetup horizontalDpi="600" verticalDpi="600" orientation="portrait" paperSize="9" scale="90" r:id="rId1"/>
  <rowBreaks count="1" manualBreakCount="1">
    <brk id="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2" width="7.7109375" style="0" customWidth="1"/>
    <col min="3" max="3" width="7.8515625" style="0" customWidth="1"/>
    <col min="4" max="4" width="37.8515625" style="0" customWidth="1"/>
    <col min="5" max="5" width="12.140625" style="211" customWidth="1"/>
    <col min="6" max="6" width="11.57421875" style="0" customWidth="1"/>
  </cols>
  <sheetData>
    <row r="1" spans="2:6" ht="39.75" customHeight="1">
      <c r="B1" s="250" t="s">
        <v>507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204" t="s">
        <v>72</v>
      </c>
      <c r="F2" s="83" t="s">
        <v>73</v>
      </c>
    </row>
    <row r="3" spans="1:6" s="87" customFormat="1" ht="31.5" customHeight="1">
      <c r="A3" s="79">
        <v>710</v>
      </c>
      <c r="B3" s="259" t="s">
        <v>132</v>
      </c>
      <c r="C3" s="260"/>
      <c r="D3" s="261"/>
      <c r="E3" s="205"/>
      <c r="F3" s="86">
        <f>F4</f>
        <v>551600</v>
      </c>
    </row>
    <row r="4" spans="1:6" ht="15">
      <c r="A4" s="78"/>
      <c r="B4" s="20" t="s">
        <v>93</v>
      </c>
      <c r="C4" s="272" t="s">
        <v>94</v>
      </c>
      <c r="D4" s="273"/>
      <c r="E4" s="206"/>
      <c r="F4" s="22">
        <f>SUM(F6:F24)</f>
        <v>551600</v>
      </c>
    </row>
    <row r="5" spans="1:6" ht="15">
      <c r="A5" s="78"/>
      <c r="B5" s="23"/>
      <c r="C5" s="24"/>
      <c r="D5" s="25"/>
      <c r="E5" s="207"/>
      <c r="F5" s="26"/>
    </row>
    <row r="6" spans="1:6" ht="22.5" customHeight="1">
      <c r="A6" s="78"/>
      <c r="B6" s="23"/>
      <c r="C6" s="30" t="s">
        <v>99</v>
      </c>
      <c r="D6" s="31" t="s">
        <v>23</v>
      </c>
      <c r="E6" s="208"/>
      <c r="F6" s="32">
        <v>84000</v>
      </c>
    </row>
    <row r="7" spans="1:6" ht="27" customHeight="1">
      <c r="A7" s="78"/>
      <c r="B7" s="23"/>
      <c r="C7" s="30" t="s">
        <v>67</v>
      </c>
      <c r="D7" s="31" t="s">
        <v>107</v>
      </c>
      <c r="E7" s="208"/>
      <c r="F7" s="32">
        <v>274000</v>
      </c>
    </row>
    <row r="8" spans="1:6" ht="21.75" customHeight="1">
      <c r="A8" s="78"/>
      <c r="B8" s="23"/>
      <c r="C8" s="30" t="s">
        <v>40</v>
      </c>
      <c r="D8" s="31" t="s">
        <v>7</v>
      </c>
      <c r="E8" s="208"/>
      <c r="F8" s="32">
        <v>26000</v>
      </c>
    </row>
    <row r="9" spans="1:6" ht="22.5" customHeight="1">
      <c r="A9" s="78"/>
      <c r="B9" s="23"/>
      <c r="C9" s="30" t="s">
        <v>41</v>
      </c>
      <c r="D9" s="31" t="s">
        <v>9</v>
      </c>
      <c r="E9" s="208"/>
      <c r="F9" s="32">
        <v>65000</v>
      </c>
    </row>
    <row r="10" spans="1:6" ht="21.75" customHeight="1">
      <c r="A10" s="78"/>
      <c r="B10" s="23"/>
      <c r="C10" s="30" t="s">
        <v>42</v>
      </c>
      <c r="D10" s="31" t="s">
        <v>11</v>
      </c>
      <c r="E10" s="208"/>
      <c r="F10" s="32">
        <v>9200</v>
      </c>
    </row>
    <row r="11" spans="1:6" ht="19.5" customHeight="1">
      <c r="A11" s="78"/>
      <c r="B11" s="23"/>
      <c r="C11" s="30" t="s">
        <v>52</v>
      </c>
      <c r="D11" s="31" t="s">
        <v>53</v>
      </c>
      <c r="E11" s="208"/>
      <c r="F11" s="32">
        <v>10000</v>
      </c>
    </row>
    <row r="12" spans="1:6" ht="23.25" customHeight="1">
      <c r="A12" s="78"/>
      <c r="B12" s="23"/>
      <c r="C12" s="30" t="s">
        <v>100</v>
      </c>
      <c r="D12" s="31" t="s">
        <v>13</v>
      </c>
      <c r="E12" s="208"/>
      <c r="F12" s="32">
        <v>21700</v>
      </c>
    </row>
    <row r="13" spans="1:6" ht="19.5" customHeight="1">
      <c r="A13" s="78"/>
      <c r="B13" s="23"/>
      <c r="C13" s="30" t="s">
        <v>101</v>
      </c>
      <c r="D13" s="31" t="s">
        <v>15</v>
      </c>
      <c r="E13" s="208"/>
      <c r="F13" s="32">
        <v>10000</v>
      </c>
    </row>
    <row r="14" spans="1:6" ht="17.25" customHeight="1">
      <c r="A14" s="78"/>
      <c r="B14" s="23"/>
      <c r="C14" s="30" t="s">
        <v>102</v>
      </c>
      <c r="D14" s="31" t="s">
        <v>17</v>
      </c>
      <c r="E14" s="208"/>
      <c r="F14" s="32">
        <v>1400</v>
      </c>
    </row>
    <row r="15" spans="1:6" ht="21" customHeight="1">
      <c r="A15" s="78"/>
      <c r="B15" s="23"/>
      <c r="C15" s="33" t="s">
        <v>29</v>
      </c>
      <c r="D15" s="31" t="s">
        <v>25</v>
      </c>
      <c r="E15" s="208"/>
      <c r="F15" s="32">
        <v>200</v>
      </c>
    </row>
    <row r="16" spans="1:6" ht="24" customHeight="1">
      <c r="A16" s="78"/>
      <c r="B16" s="23"/>
      <c r="C16" s="33" t="s">
        <v>103</v>
      </c>
      <c r="D16" s="31" t="s">
        <v>108</v>
      </c>
      <c r="E16" s="208"/>
      <c r="F16" s="32">
        <v>31000</v>
      </c>
    </row>
    <row r="17" spans="1:6" ht="21.75" customHeight="1">
      <c r="A17" s="78"/>
      <c r="B17" s="23"/>
      <c r="C17" s="33" t="s">
        <v>51</v>
      </c>
      <c r="D17" s="31" t="s">
        <v>56</v>
      </c>
      <c r="E17" s="208"/>
      <c r="F17" s="32">
        <v>3000</v>
      </c>
    </row>
    <row r="18" spans="1:6" ht="45">
      <c r="A18" s="78"/>
      <c r="B18" s="23"/>
      <c r="C18" s="30" t="s">
        <v>63</v>
      </c>
      <c r="D18" s="31" t="s">
        <v>396</v>
      </c>
      <c r="E18" s="208"/>
      <c r="F18" s="32">
        <v>800</v>
      </c>
    </row>
    <row r="19" spans="1:6" ht="45">
      <c r="A19" s="78"/>
      <c r="B19" s="23"/>
      <c r="C19" s="30" t="s">
        <v>64</v>
      </c>
      <c r="D19" s="31" t="s">
        <v>393</v>
      </c>
      <c r="E19" s="208"/>
      <c r="F19" s="32">
        <v>1000</v>
      </c>
    </row>
    <row r="20" spans="1:6" ht="21" customHeight="1">
      <c r="A20" s="78"/>
      <c r="B20" s="23"/>
      <c r="C20" s="30" t="s">
        <v>104</v>
      </c>
      <c r="D20" s="31" t="s">
        <v>19</v>
      </c>
      <c r="E20" s="208"/>
      <c r="F20" s="32">
        <v>200</v>
      </c>
    </row>
    <row r="21" spans="1:6" ht="24" customHeight="1">
      <c r="A21" s="78"/>
      <c r="B21" s="23"/>
      <c r="C21" s="30" t="s">
        <v>105</v>
      </c>
      <c r="D21" s="31" t="s">
        <v>21</v>
      </c>
      <c r="E21" s="208"/>
      <c r="F21" s="32">
        <v>2600</v>
      </c>
    </row>
    <row r="22" spans="1:6" ht="32.25" customHeight="1">
      <c r="A22" s="78"/>
      <c r="B22" s="23"/>
      <c r="C22" s="34" t="s">
        <v>43</v>
      </c>
      <c r="D22" s="35" t="s">
        <v>44</v>
      </c>
      <c r="E22" s="210"/>
      <c r="F22" s="36">
        <v>9500</v>
      </c>
    </row>
    <row r="23" spans="1:6" ht="33.75" customHeight="1">
      <c r="A23" s="78"/>
      <c r="B23" s="23"/>
      <c r="C23" s="30" t="s">
        <v>106</v>
      </c>
      <c r="D23" s="31" t="s">
        <v>111</v>
      </c>
      <c r="E23" s="208"/>
      <c r="F23" s="32">
        <v>1200</v>
      </c>
    </row>
    <row r="24" spans="1:6" ht="33" customHeight="1">
      <c r="A24" s="78"/>
      <c r="B24" s="23"/>
      <c r="C24" s="24" t="s">
        <v>65</v>
      </c>
      <c r="D24" s="25" t="s">
        <v>66</v>
      </c>
      <c r="E24" s="207"/>
      <c r="F24" s="26">
        <v>800</v>
      </c>
    </row>
    <row r="25" spans="1:6" ht="12.75" customHeight="1">
      <c r="A25" s="78"/>
      <c r="B25" s="69"/>
      <c r="C25" s="45"/>
      <c r="D25" s="43"/>
      <c r="E25" s="209"/>
      <c r="F25" s="44"/>
    </row>
    <row r="26" spans="1:6" ht="12.75">
      <c r="A26" s="246"/>
      <c r="B26" s="251" t="s">
        <v>119</v>
      </c>
      <c r="C26" s="251"/>
      <c r="D26" s="252"/>
      <c r="E26" s="276">
        <f>E4</f>
        <v>0</v>
      </c>
      <c r="F26" s="278">
        <f>F4</f>
        <v>551600</v>
      </c>
    </row>
    <row r="27" spans="1:6" ht="12.75">
      <c r="A27" s="247"/>
      <c r="B27" s="253"/>
      <c r="C27" s="253"/>
      <c r="D27" s="254"/>
      <c r="E27" s="277"/>
      <c r="F27" s="254"/>
    </row>
  </sheetData>
  <sheetProtection/>
  <mergeCells count="7">
    <mergeCell ref="A26:A27"/>
    <mergeCell ref="C4:D4"/>
    <mergeCell ref="B1:F1"/>
    <mergeCell ref="B26:D27"/>
    <mergeCell ref="E26:E27"/>
    <mergeCell ref="F26:F27"/>
    <mergeCell ref="B3:D3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25">
      <selection activeCell="A30" sqref="A30:F3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6.8515625" style="0" customWidth="1"/>
    <col min="4" max="4" width="37.8515625" style="0" customWidth="1"/>
    <col min="5" max="5" width="12.7109375" style="0" customWidth="1"/>
    <col min="6" max="6" width="12.28125" style="0" customWidth="1"/>
  </cols>
  <sheetData>
    <row r="1" spans="2:6" ht="39.75" customHeight="1">
      <c r="B1" s="250" t="s">
        <v>508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600</v>
      </c>
      <c r="B3" s="259" t="s">
        <v>133</v>
      </c>
      <c r="C3" s="260"/>
      <c r="D3" s="261"/>
      <c r="E3" s="86">
        <f>E4</f>
        <v>96000</v>
      </c>
      <c r="F3" s="86">
        <f>F4</f>
        <v>9732862</v>
      </c>
    </row>
    <row r="4" spans="1:6" ht="15">
      <c r="A4" s="85"/>
      <c r="B4" s="20" t="s">
        <v>117</v>
      </c>
      <c r="C4" s="272" t="s">
        <v>118</v>
      </c>
      <c r="D4" s="273"/>
      <c r="E4" s="22">
        <f>E7+E6</f>
        <v>96000</v>
      </c>
      <c r="F4" s="22">
        <f>SUM(F8:F34)</f>
        <v>9732862</v>
      </c>
    </row>
    <row r="5" spans="1:6" ht="15">
      <c r="A5" s="85"/>
      <c r="B5" s="23"/>
      <c r="C5" s="24"/>
      <c r="D5" s="25"/>
      <c r="E5" s="26"/>
      <c r="F5" s="26"/>
    </row>
    <row r="6" spans="1:6" ht="60">
      <c r="A6" s="85"/>
      <c r="B6" s="23"/>
      <c r="C6" s="30" t="s">
        <v>418</v>
      </c>
      <c r="D6" s="31" t="s">
        <v>462</v>
      </c>
      <c r="E6" s="32">
        <v>90000</v>
      </c>
      <c r="F6" s="32"/>
    </row>
    <row r="7" spans="1:6" ht="15">
      <c r="A7" s="85"/>
      <c r="B7" s="23"/>
      <c r="C7" s="30" t="s">
        <v>343</v>
      </c>
      <c r="D7" s="31" t="s">
        <v>397</v>
      </c>
      <c r="E7" s="32">
        <v>6000</v>
      </c>
      <c r="F7" s="32"/>
    </row>
    <row r="8" spans="1:6" ht="16.5" customHeight="1">
      <c r="A8" s="85"/>
      <c r="B8" s="23"/>
      <c r="C8" s="30" t="s">
        <v>116</v>
      </c>
      <c r="D8" s="31" t="s">
        <v>463</v>
      </c>
      <c r="E8" s="32"/>
      <c r="F8" s="32">
        <v>21000</v>
      </c>
    </row>
    <row r="9" spans="1:8" ht="21" customHeight="1">
      <c r="A9" s="85"/>
      <c r="B9" s="23"/>
      <c r="C9" s="30" t="s">
        <v>5</v>
      </c>
      <c r="D9" s="31" t="s">
        <v>23</v>
      </c>
      <c r="E9" s="32"/>
      <c r="F9" s="32">
        <v>983538</v>
      </c>
      <c r="H9" s="42"/>
    </row>
    <row r="10" spans="1:6" ht="22.5" customHeight="1">
      <c r="A10" s="85"/>
      <c r="B10" s="23"/>
      <c r="C10" s="30" t="s">
        <v>6</v>
      </c>
      <c r="D10" s="31" t="s">
        <v>7</v>
      </c>
      <c r="E10" s="32"/>
      <c r="F10" s="32">
        <v>74030</v>
      </c>
    </row>
    <row r="11" spans="1:6" ht="21" customHeight="1">
      <c r="A11" s="85"/>
      <c r="B11" s="23"/>
      <c r="C11" s="30" t="s">
        <v>8</v>
      </c>
      <c r="D11" s="31" t="s">
        <v>9</v>
      </c>
      <c r="E11" s="32"/>
      <c r="F11" s="32">
        <v>179572</v>
      </c>
    </row>
    <row r="12" spans="1:6" ht="21.75" customHeight="1">
      <c r="A12" s="85"/>
      <c r="B12" s="23"/>
      <c r="C12" s="30" t="s">
        <v>10</v>
      </c>
      <c r="D12" s="31" t="s">
        <v>11</v>
      </c>
      <c r="E12" s="32"/>
      <c r="F12" s="32">
        <v>19304</v>
      </c>
    </row>
    <row r="13" spans="1:6" ht="36" customHeight="1">
      <c r="A13" s="85"/>
      <c r="B13" s="23"/>
      <c r="C13" s="30" t="s">
        <v>375</v>
      </c>
      <c r="D13" s="31" t="s">
        <v>377</v>
      </c>
      <c r="E13" s="32"/>
      <c r="F13" s="32">
        <v>28800</v>
      </c>
    </row>
    <row r="14" spans="1:6" ht="22.5" customHeight="1">
      <c r="A14" s="85"/>
      <c r="B14" s="23"/>
      <c r="C14" s="30" t="s">
        <v>52</v>
      </c>
      <c r="D14" s="31" t="s">
        <v>53</v>
      </c>
      <c r="E14" s="32"/>
      <c r="F14" s="32">
        <v>14400</v>
      </c>
    </row>
    <row r="15" spans="1:6" ht="21.75" customHeight="1">
      <c r="A15" s="85"/>
      <c r="B15" s="23"/>
      <c r="C15" s="30" t="s">
        <v>12</v>
      </c>
      <c r="D15" s="31" t="s">
        <v>13</v>
      </c>
      <c r="E15" s="32"/>
      <c r="F15" s="32">
        <v>741300</v>
      </c>
    </row>
    <row r="16" spans="1:6" ht="19.5" customHeight="1">
      <c r="A16" s="85"/>
      <c r="B16" s="23"/>
      <c r="C16" s="30" t="s">
        <v>14</v>
      </c>
      <c r="D16" s="31" t="s">
        <v>15</v>
      </c>
      <c r="E16" s="32"/>
      <c r="F16" s="32">
        <v>48200</v>
      </c>
    </row>
    <row r="17" spans="1:6" ht="23.25" customHeight="1">
      <c r="A17" s="85"/>
      <c r="B17" s="23"/>
      <c r="C17" s="30" t="s">
        <v>16</v>
      </c>
      <c r="D17" s="31" t="s">
        <v>17</v>
      </c>
      <c r="E17" s="32"/>
      <c r="F17" s="32">
        <v>4660000</v>
      </c>
    </row>
    <row r="18" spans="1:6" ht="24" customHeight="1">
      <c r="A18" s="85"/>
      <c r="B18" s="23"/>
      <c r="C18" s="30" t="s">
        <v>29</v>
      </c>
      <c r="D18" s="31" t="s">
        <v>25</v>
      </c>
      <c r="E18" s="32"/>
      <c r="F18" s="32">
        <v>1500</v>
      </c>
    </row>
    <row r="19" spans="1:6" ht="21" customHeight="1">
      <c r="A19" s="85"/>
      <c r="B19" s="23"/>
      <c r="C19" s="30" t="s">
        <v>2</v>
      </c>
      <c r="D19" s="31" t="s">
        <v>3</v>
      </c>
      <c r="E19" s="32"/>
      <c r="F19" s="32">
        <v>1677972</v>
      </c>
    </row>
    <row r="20" spans="1:6" ht="21" customHeight="1">
      <c r="A20" s="85"/>
      <c r="B20" s="23"/>
      <c r="C20" s="30" t="s">
        <v>51</v>
      </c>
      <c r="D20" s="31" t="s">
        <v>56</v>
      </c>
      <c r="E20" s="32"/>
      <c r="F20" s="32">
        <v>7100</v>
      </c>
    </row>
    <row r="21" spans="1:6" ht="45">
      <c r="A21" s="85"/>
      <c r="B21" s="23"/>
      <c r="C21" s="30" t="s">
        <v>63</v>
      </c>
      <c r="D21" s="31" t="s">
        <v>396</v>
      </c>
      <c r="E21" s="32"/>
      <c r="F21" s="32">
        <v>3700</v>
      </c>
    </row>
    <row r="22" spans="1:6" ht="45">
      <c r="A22" s="85"/>
      <c r="B22" s="23"/>
      <c r="C22" s="30" t="s">
        <v>64</v>
      </c>
      <c r="D22" s="31" t="s">
        <v>393</v>
      </c>
      <c r="E22" s="32"/>
      <c r="F22" s="32">
        <v>8000</v>
      </c>
    </row>
    <row r="23" spans="1:6" ht="25.5" customHeight="1">
      <c r="A23" s="85"/>
      <c r="B23" s="23"/>
      <c r="C23" s="30" t="s">
        <v>18</v>
      </c>
      <c r="D23" s="31" t="s">
        <v>19</v>
      </c>
      <c r="E23" s="32"/>
      <c r="F23" s="32">
        <v>500</v>
      </c>
    </row>
    <row r="24" spans="1:6" ht="23.25" customHeight="1">
      <c r="A24" s="85"/>
      <c r="B24" s="23"/>
      <c r="C24" s="30" t="s">
        <v>54</v>
      </c>
      <c r="D24" s="31" t="s">
        <v>28</v>
      </c>
      <c r="E24" s="32"/>
      <c r="F24" s="32">
        <v>200</v>
      </c>
    </row>
    <row r="25" spans="1:6" ht="21" customHeight="1">
      <c r="A25" s="85"/>
      <c r="B25" s="23"/>
      <c r="C25" s="30" t="s">
        <v>20</v>
      </c>
      <c r="D25" s="31" t="s">
        <v>21</v>
      </c>
      <c r="E25" s="32"/>
      <c r="F25" s="32">
        <v>40000</v>
      </c>
    </row>
    <row r="26" spans="1:6" ht="29.25" customHeight="1">
      <c r="A26" s="85"/>
      <c r="B26" s="23"/>
      <c r="C26" s="30" t="s">
        <v>22</v>
      </c>
      <c r="D26" s="31" t="s">
        <v>44</v>
      </c>
      <c r="E26" s="32"/>
      <c r="F26" s="32">
        <v>27896</v>
      </c>
    </row>
    <row r="27" spans="1:6" ht="19.5" customHeight="1">
      <c r="A27" s="85"/>
      <c r="B27" s="23"/>
      <c r="C27" s="30" t="s">
        <v>120</v>
      </c>
      <c r="D27" s="31" t="s">
        <v>26</v>
      </c>
      <c r="E27" s="32"/>
      <c r="F27" s="32">
        <v>5000</v>
      </c>
    </row>
    <row r="28" spans="1:6" ht="19.5" customHeight="1">
      <c r="A28" s="85"/>
      <c r="B28" s="23"/>
      <c r="C28" s="30" t="s">
        <v>379</v>
      </c>
      <c r="D28" s="31" t="s">
        <v>31</v>
      </c>
      <c r="E28" s="32"/>
      <c r="F28" s="32">
        <v>50</v>
      </c>
    </row>
    <row r="29" spans="1:6" ht="33" customHeight="1">
      <c r="A29" s="85"/>
      <c r="B29" s="23"/>
      <c r="C29" s="30" t="s">
        <v>451</v>
      </c>
      <c r="D29" s="31" t="s">
        <v>452</v>
      </c>
      <c r="E29" s="32"/>
      <c r="F29" s="32">
        <v>1800</v>
      </c>
    </row>
    <row r="30" spans="1:6" ht="33" customHeight="1">
      <c r="A30" s="239"/>
      <c r="B30" s="69"/>
      <c r="C30" s="181" t="s">
        <v>121</v>
      </c>
      <c r="D30" s="159" t="s">
        <v>325</v>
      </c>
      <c r="E30" s="44"/>
      <c r="F30" s="44">
        <v>5000</v>
      </c>
    </row>
    <row r="31" spans="1:6" ht="33" customHeight="1">
      <c r="A31" s="85"/>
      <c r="B31" s="23"/>
      <c r="C31" s="27" t="s">
        <v>167</v>
      </c>
      <c r="D31" s="28" t="s">
        <v>171</v>
      </c>
      <c r="E31" s="29"/>
      <c r="F31" s="29">
        <v>5000</v>
      </c>
    </row>
    <row r="32" spans="1:6" ht="33.75" customHeight="1">
      <c r="A32" s="85"/>
      <c r="B32" s="23"/>
      <c r="C32" s="30" t="s">
        <v>65</v>
      </c>
      <c r="D32" s="31" t="s">
        <v>66</v>
      </c>
      <c r="E32" s="32"/>
      <c r="F32" s="32">
        <v>5000</v>
      </c>
    </row>
    <row r="33" spans="1:6" ht="27" customHeight="1">
      <c r="A33" s="85"/>
      <c r="B33" s="23"/>
      <c r="C33" s="30" t="s">
        <v>74</v>
      </c>
      <c r="D33" s="31" t="s">
        <v>75</v>
      </c>
      <c r="E33" s="32"/>
      <c r="F33" s="32">
        <v>1174000</v>
      </c>
    </row>
    <row r="34" spans="1:6" ht="27" customHeight="1" hidden="1">
      <c r="A34" s="85"/>
      <c r="B34" s="23"/>
      <c r="C34" s="30" t="s">
        <v>419</v>
      </c>
      <c r="D34" s="31" t="s">
        <v>173</v>
      </c>
      <c r="E34" s="32"/>
      <c r="F34" s="32"/>
    </row>
    <row r="35" spans="1:6" ht="8.25" customHeight="1">
      <c r="A35" s="85"/>
      <c r="B35" s="23"/>
      <c r="C35" s="181"/>
      <c r="D35" s="159"/>
      <c r="E35" s="44"/>
      <c r="F35" s="44"/>
    </row>
    <row r="36" spans="1:6" ht="12.75">
      <c r="A36" s="246"/>
      <c r="B36" s="251" t="s">
        <v>119</v>
      </c>
      <c r="C36" s="251"/>
      <c r="D36" s="252"/>
      <c r="E36" s="255">
        <f>E4</f>
        <v>96000</v>
      </c>
      <c r="F36" s="257">
        <f>F4</f>
        <v>9732862</v>
      </c>
    </row>
    <row r="37" spans="1:6" ht="12.75">
      <c r="A37" s="247"/>
      <c r="B37" s="253"/>
      <c r="C37" s="253"/>
      <c r="D37" s="254"/>
      <c r="E37" s="256"/>
      <c r="F37" s="258"/>
    </row>
  </sheetData>
  <sheetProtection/>
  <mergeCells count="7">
    <mergeCell ref="A36:A37"/>
    <mergeCell ref="B1:F1"/>
    <mergeCell ref="C4:D4"/>
    <mergeCell ref="B36:D37"/>
    <mergeCell ref="E36:E37"/>
    <mergeCell ref="F36:F37"/>
    <mergeCell ref="B3:D3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view="pageBreakPreview" zoomScaleSheetLayoutView="100" zoomScalePageLayoutView="0" workbookViewId="0" topLeftCell="A172">
      <selection activeCell="A176" sqref="A176:F176"/>
    </sheetView>
  </sheetViews>
  <sheetFormatPr defaultColWidth="9.140625" defaultRowHeight="12.75"/>
  <cols>
    <col min="1" max="1" width="7.7109375" style="0" customWidth="1"/>
    <col min="2" max="2" width="7.421875" style="0" customWidth="1"/>
    <col min="3" max="3" width="7.7109375" style="0" customWidth="1"/>
    <col min="4" max="4" width="37.8515625" style="0" customWidth="1"/>
    <col min="5" max="5" width="12.28125" style="0" customWidth="1"/>
    <col min="6" max="6" width="12.7109375" style="0" customWidth="1"/>
    <col min="8" max="8" width="13.00390625" style="0" customWidth="1"/>
    <col min="9" max="9" width="10.140625" style="0" bestFit="1" customWidth="1"/>
  </cols>
  <sheetData>
    <row r="1" spans="2:6" ht="39.75" customHeight="1">
      <c r="B1" s="250" t="s">
        <v>509</v>
      </c>
      <c r="C1" s="250"/>
      <c r="D1" s="250"/>
      <c r="E1" s="250"/>
      <c r="F1" s="250"/>
    </row>
    <row r="2" spans="1:6" ht="31.5" customHeight="1">
      <c r="A2" s="52" t="s">
        <v>128</v>
      </c>
      <c r="B2" s="18" t="s">
        <v>71</v>
      </c>
      <c r="C2" s="18" t="s">
        <v>0</v>
      </c>
      <c r="D2" s="18" t="s">
        <v>1</v>
      </c>
      <c r="E2" s="19" t="s">
        <v>72</v>
      </c>
      <c r="F2" s="19" t="s">
        <v>73</v>
      </c>
    </row>
    <row r="3" spans="1:6" s="87" customFormat="1" ht="26.25" customHeight="1">
      <c r="A3" s="79">
        <v>851</v>
      </c>
      <c r="B3" s="259" t="s">
        <v>130</v>
      </c>
      <c r="C3" s="260"/>
      <c r="D3" s="261"/>
      <c r="E3" s="86">
        <f>E4</f>
        <v>0</v>
      </c>
      <c r="F3" s="86">
        <f>F4</f>
        <v>16178</v>
      </c>
    </row>
    <row r="4" spans="1:6" s="51" customFormat="1" ht="48" customHeight="1">
      <c r="A4" s="84"/>
      <c r="B4" s="50">
        <v>85156</v>
      </c>
      <c r="C4" s="268" t="s">
        <v>89</v>
      </c>
      <c r="D4" s="269"/>
      <c r="E4" s="61"/>
      <c r="F4" s="61">
        <f>F6</f>
        <v>16178</v>
      </c>
    </row>
    <row r="5" spans="1:6" s="51" customFormat="1" ht="13.5" customHeight="1">
      <c r="A5" s="84"/>
      <c r="B5" s="62"/>
      <c r="C5" s="63"/>
      <c r="D5" s="64"/>
      <c r="E5" s="65"/>
      <c r="F5" s="65"/>
    </row>
    <row r="6" spans="1:6" ht="21.75" customHeight="1">
      <c r="A6" s="78"/>
      <c r="B6" s="53"/>
      <c r="C6" s="48" t="s">
        <v>90</v>
      </c>
      <c r="D6" s="49" t="s">
        <v>91</v>
      </c>
      <c r="E6" s="60"/>
      <c r="F6" s="74">
        <f>SUM(F8:F10)</f>
        <v>16178</v>
      </c>
    </row>
    <row r="7" spans="1:6" ht="19.5" customHeight="1">
      <c r="A7" s="78"/>
      <c r="B7" s="53"/>
      <c r="C7" s="71"/>
      <c r="D7" s="70" t="s">
        <v>124</v>
      </c>
      <c r="E7" s="72"/>
      <c r="F7" s="72"/>
    </row>
    <row r="8" spans="1:6" ht="19.5" customHeight="1">
      <c r="A8" s="78"/>
      <c r="B8" s="53"/>
      <c r="C8" s="71"/>
      <c r="D8" s="70" t="s">
        <v>125</v>
      </c>
      <c r="E8" s="74"/>
      <c r="F8" s="74">
        <v>3200</v>
      </c>
    </row>
    <row r="9" spans="1:6" ht="19.5" customHeight="1">
      <c r="A9" s="78"/>
      <c r="B9" s="53"/>
      <c r="C9" s="71"/>
      <c r="D9" s="70" t="s">
        <v>126</v>
      </c>
      <c r="E9" s="74"/>
      <c r="F9" s="74">
        <v>6800</v>
      </c>
    </row>
    <row r="10" spans="1:6" ht="19.5" customHeight="1">
      <c r="A10" s="78"/>
      <c r="B10" s="53"/>
      <c r="C10" s="71"/>
      <c r="D10" s="70" t="s">
        <v>127</v>
      </c>
      <c r="E10" s="74"/>
      <c r="F10" s="74">
        <v>6178</v>
      </c>
    </row>
    <row r="11" spans="1:6" ht="9" customHeight="1">
      <c r="A11" s="78"/>
      <c r="B11" s="53"/>
      <c r="C11" s="71"/>
      <c r="D11" s="70"/>
      <c r="E11" s="74"/>
      <c r="F11" s="74"/>
    </row>
    <row r="12" spans="1:6" ht="11.25" customHeight="1">
      <c r="A12" s="78"/>
      <c r="B12" s="54"/>
      <c r="C12" s="73"/>
      <c r="D12" s="75"/>
      <c r="E12" s="76"/>
      <c r="F12" s="76"/>
    </row>
    <row r="13" spans="1:6" s="87" customFormat="1" ht="27" customHeight="1">
      <c r="A13" s="79">
        <v>852</v>
      </c>
      <c r="B13" s="259" t="s">
        <v>131</v>
      </c>
      <c r="C13" s="260"/>
      <c r="D13" s="261"/>
      <c r="E13" s="86">
        <f>E14+E40+E45+E56+E64+E91</f>
        <v>2448606</v>
      </c>
      <c r="F13" s="86">
        <f>F14+F28+F40+F45+F56+F64+F91+F87</f>
        <v>11396885</v>
      </c>
    </row>
    <row r="14" spans="1:6" ht="15">
      <c r="A14" s="78"/>
      <c r="B14" s="20" t="s">
        <v>134</v>
      </c>
      <c r="C14" s="272" t="s">
        <v>135</v>
      </c>
      <c r="D14" s="273"/>
      <c r="E14" s="22">
        <f>E17+E16</f>
        <v>349000</v>
      </c>
      <c r="F14" s="22">
        <f>F18+F23+F26+F19</f>
        <v>851600</v>
      </c>
    </row>
    <row r="15" spans="1:6" ht="15">
      <c r="A15" s="78"/>
      <c r="B15" s="23"/>
      <c r="C15" s="24"/>
      <c r="D15" s="25"/>
      <c r="E15" s="26"/>
      <c r="F15" s="26"/>
    </row>
    <row r="16" spans="1:6" ht="60">
      <c r="A16" s="78"/>
      <c r="B16" s="23"/>
      <c r="C16" s="24" t="s">
        <v>146</v>
      </c>
      <c r="D16" s="25" t="s">
        <v>467</v>
      </c>
      <c r="E16" s="26">
        <v>165000</v>
      </c>
      <c r="F16" s="26"/>
    </row>
    <row r="17" spans="1:6" ht="60">
      <c r="A17" s="78"/>
      <c r="B17" s="23"/>
      <c r="C17" s="30" t="s">
        <v>136</v>
      </c>
      <c r="D17" s="31" t="s">
        <v>137</v>
      </c>
      <c r="E17" s="32">
        <v>184000</v>
      </c>
      <c r="F17" s="32"/>
    </row>
    <row r="18" spans="1:6" ht="66.75" customHeight="1">
      <c r="A18" s="78"/>
      <c r="B18" s="23"/>
      <c r="C18" s="30" t="s">
        <v>136</v>
      </c>
      <c r="D18" s="28" t="s">
        <v>138</v>
      </c>
      <c r="E18" s="32"/>
      <c r="F18" s="32">
        <v>101000</v>
      </c>
    </row>
    <row r="19" spans="1:6" ht="66.75" customHeight="1">
      <c r="A19" s="78"/>
      <c r="B19" s="23"/>
      <c r="C19" s="30" t="s">
        <v>290</v>
      </c>
      <c r="D19" s="28" t="s">
        <v>532</v>
      </c>
      <c r="E19" s="32"/>
      <c r="F19" s="32">
        <f>F21+F22</f>
        <v>83000</v>
      </c>
    </row>
    <row r="20" spans="1:6" ht="20.25" customHeight="1">
      <c r="A20" s="78"/>
      <c r="B20" s="23"/>
      <c r="C20" s="30"/>
      <c r="D20" s="28" t="s">
        <v>124</v>
      </c>
      <c r="E20" s="32"/>
      <c r="F20" s="32"/>
    </row>
    <row r="21" spans="1:6" ht="22.5" customHeight="1">
      <c r="A21" s="78"/>
      <c r="B21" s="23"/>
      <c r="C21" s="30"/>
      <c r="D21" s="28" t="s">
        <v>333</v>
      </c>
      <c r="E21" s="32"/>
      <c r="F21" s="32">
        <v>72500</v>
      </c>
    </row>
    <row r="22" spans="1:6" ht="21" customHeight="1">
      <c r="A22" s="78"/>
      <c r="B22" s="23"/>
      <c r="C22" s="30"/>
      <c r="D22" s="28" t="s">
        <v>316</v>
      </c>
      <c r="E22" s="32"/>
      <c r="F22" s="32">
        <v>10500</v>
      </c>
    </row>
    <row r="23" spans="1:8" ht="81.75" customHeight="1">
      <c r="A23" s="78"/>
      <c r="B23" s="23"/>
      <c r="C23" s="30" t="s">
        <v>139</v>
      </c>
      <c r="D23" s="31" t="s">
        <v>141</v>
      </c>
      <c r="E23" s="32"/>
      <c r="F23" s="32">
        <f>F25</f>
        <v>417600</v>
      </c>
      <c r="H23" s="42"/>
    </row>
    <row r="24" spans="1:8" ht="15" customHeight="1">
      <c r="A24" s="78"/>
      <c r="B24" s="23"/>
      <c r="C24" s="30"/>
      <c r="D24" s="31" t="s">
        <v>124</v>
      </c>
      <c r="E24" s="32"/>
      <c r="F24" s="32"/>
      <c r="H24" s="42"/>
    </row>
    <row r="25" spans="1:8" ht="15.75" customHeight="1">
      <c r="A25" s="78"/>
      <c r="B25" s="23"/>
      <c r="C25" s="30"/>
      <c r="D25" s="31" t="s">
        <v>143</v>
      </c>
      <c r="E25" s="32"/>
      <c r="F25" s="32">
        <v>417600</v>
      </c>
      <c r="H25" s="42"/>
    </row>
    <row r="26" spans="1:6" ht="18" customHeight="1">
      <c r="A26" s="78"/>
      <c r="B26" s="23"/>
      <c r="C26" s="30" t="s">
        <v>140</v>
      </c>
      <c r="D26" s="31" t="s">
        <v>142</v>
      </c>
      <c r="E26" s="32"/>
      <c r="F26" s="32">
        <v>250000</v>
      </c>
    </row>
    <row r="27" spans="1:6" ht="7.5" customHeight="1">
      <c r="A27" s="94"/>
      <c r="B27" s="69"/>
      <c r="C27" s="181"/>
      <c r="D27" s="159"/>
      <c r="E27" s="44"/>
      <c r="F27" s="44"/>
    </row>
    <row r="28" spans="1:6" ht="15">
      <c r="A28" s="78"/>
      <c r="B28" s="212" t="s">
        <v>144</v>
      </c>
      <c r="C28" s="286" t="s">
        <v>145</v>
      </c>
      <c r="D28" s="287"/>
      <c r="E28" s="213"/>
      <c r="F28" s="213">
        <f>F30+F32</f>
        <v>3247776</v>
      </c>
    </row>
    <row r="29" spans="1:6" ht="15">
      <c r="A29" s="78"/>
      <c r="B29" s="23"/>
      <c r="C29" s="24"/>
      <c r="D29" s="25"/>
      <c r="E29" s="26"/>
      <c r="F29" s="26"/>
    </row>
    <row r="30" spans="1:6" ht="60">
      <c r="A30" s="78"/>
      <c r="B30" s="23"/>
      <c r="C30" s="27" t="s">
        <v>146</v>
      </c>
      <c r="D30" s="28" t="s">
        <v>147</v>
      </c>
      <c r="E30" s="29"/>
      <c r="F30" s="29">
        <v>64956</v>
      </c>
    </row>
    <row r="31" spans="1:6" ht="27" customHeight="1">
      <c r="A31" s="78"/>
      <c r="B31" s="23"/>
      <c r="C31" s="30"/>
      <c r="D31" s="31" t="s">
        <v>148</v>
      </c>
      <c r="E31" s="32"/>
      <c r="F31" s="32"/>
    </row>
    <row r="32" spans="1:6" ht="81.75" customHeight="1">
      <c r="A32" s="78"/>
      <c r="B32" s="23"/>
      <c r="C32" s="30" t="s">
        <v>139</v>
      </c>
      <c r="D32" s="31" t="s">
        <v>141</v>
      </c>
      <c r="E32" s="32"/>
      <c r="F32" s="32">
        <f>F34+F35+F36+F37+F38</f>
        <v>3182820</v>
      </c>
    </row>
    <row r="33" spans="1:8" ht="21" customHeight="1">
      <c r="A33" s="78"/>
      <c r="B33" s="23"/>
      <c r="C33" s="30"/>
      <c r="D33" s="31" t="s">
        <v>124</v>
      </c>
      <c r="E33" s="32"/>
      <c r="F33" s="32"/>
      <c r="H33" s="42"/>
    </row>
    <row r="34" spans="1:6" ht="22.5" customHeight="1">
      <c r="A34" s="78"/>
      <c r="B34" s="23"/>
      <c r="C34" s="30"/>
      <c r="D34" s="31" t="s">
        <v>533</v>
      </c>
      <c r="E34" s="32"/>
      <c r="F34" s="32">
        <v>216518</v>
      </c>
    </row>
    <row r="35" spans="1:6" ht="21" customHeight="1">
      <c r="A35" s="78"/>
      <c r="B35" s="23"/>
      <c r="C35" s="30"/>
      <c r="D35" s="31" t="s">
        <v>534</v>
      </c>
      <c r="E35" s="32"/>
      <c r="F35" s="32">
        <v>1169199</v>
      </c>
    </row>
    <row r="36" spans="1:6" ht="21.75" customHeight="1">
      <c r="A36" s="78"/>
      <c r="B36" s="23"/>
      <c r="C36" s="30"/>
      <c r="D36" s="31" t="s">
        <v>149</v>
      </c>
      <c r="E36" s="32"/>
      <c r="F36" s="32">
        <v>411385</v>
      </c>
    </row>
    <row r="37" spans="1:6" ht="22.5" customHeight="1">
      <c r="A37" s="78"/>
      <c r="B37" s="23"/>
      <c r="C37" s="30"/>
      <c r="D37" s="31" t="s">
        <v>150</v>
      </c>
      <c r="E37" s="32"/>
      <c r="F37" s="32">
        <v>801118</v>
      </c>
    </row>
    <row r="38" spans="1:6" ht="21.75" customHeight="1">
      <c r="A38" s="78"/>
      <c r="B38" s="23"/>
      <c r="C38" s="30"/>
      <c r="D38" s="31" t="s">
        <v>151</v>
      </c>
      <c r="E38" s="32"/>
      <c r="F38" s="32">
        <v>584600</v>
      </c>
    </row>
    <row r="39" spans="1:6" ht="9.75" customHeight="1">
      <c r="A39" s="78"/>
      <c r="B39" s="23"/>
      <c r="C39" s="30"/>
      <c r="D39" s="31"/>
      <c r="E39" s="32"/>
      <c r="F39" s="32"/>
    </row>
    <row r="40" spans="1:6" ht="15">
      <c r="A40" s="78"/>
      <c r="B40" s="20" t="s">
        <v>152</v>
      </c>
      <c r="C40" s="272" t="s">
        <v>154</v>
      </c>
      <c r="D40" s="273"/>
      <c r="E40" s="22">
        <f>E42</f>
        <v>399600</v>
      </c>
      <c r="F40" s="22">
        <f>F43</f>
        <v>399600</v>
      </c>
    </row>
    <row r="41" spans="1:6" ht="15">
      <c r="A41" s="78"/>
      <c r="B41" s="23"/>
      <c r="C41" s="100"/>
      <c r="D41" s="101"/>
      <c r="E41" s="102"/>
      <c r="F41" s="102"/>
    </row>
    <row r="42" spans="1:6" ht="60">
      <c r="A42" s="78"/>
      <c r="B42" s="23"/>
      <c r="C42" s="30" t="s">
        <v>95</v>
      </c>
      <c r="D42" s="31" t="s">
        <v>97</v>
      </c>
      <c r="E42" s="32">
        <v>399600</v>
      </c>
      <c r="F42" s="32"/>
    </row>
    <row r="43" spans="1:6" ht="48" customHeight="1">
      <c r="A43" s="78"/>
      <c r="B43" s="23"/>
      <c r="C43" s="30" t="s">
        <v>92</v>
      </c>
      <c r="D43" s="31" t="s">
        <v>112</v>
      </c>
      <c r="E43" s="32"/>
      <c r="F43" s="32">
        <v>399600</v>
      </c>
    </row>
    <row r="44" spans="1:6" ht="10.5" customHeight="1">
      <c r="A44" s="78"/>
      <c r="B44" s="23"/>
      <c r="C44" s="30"/>
      <c r="D44" s="31"/>
      <c r="E44" s="32"/>
      <c r="F44" s="32"/>
    </row>
    <row r="45" spans="1:6" ht="15">
      <c r="A45" s="78"/>
      <c r="B45" s="20" t="s">
        <v>153</v>
      </c>
      <c r="C45" s="272" t="s">
        <v>155</v>
      </c>
      <c r="D45" s="273"/>
      <c r="E45" s="22">
        <f>E48+E47</f>
        <v>971000</v>
      </c>
      <c r="F45" s="22">
        <f>F49+F50+F51+F52+F53+F54</f>
        <v>4788254</v>
      </c>
    </row>
    <row r="46" spans="1:6" ht="15">
      <c r="A46" s="78"/>
      <c r="B46" s="23"/>
      <c r="C46" s="24"/>
      <c r="D46" s="25"/>
      <c r="E46" s="26"/>
      <c r="F46" s="26"/>
    </row>
    <row r="47" spans="1:6" ht="57.75" customHeight="1">
      <c r="A47" s="78"/>
      <c r="B47" s="23"/>
      <c r="C47" s="24" t="s">
        <v>146</v>
      </c>
      <c r="D47" s="25" t="s">
        <v>467</v>
      </c>
      <c r="E47" s="26">
        <v>105000</v>
      </c>
      <c r="F47" s="26"/>
    </row>
    <row r="48" spans="1:6" ht="57.75" customHeight="1">
      <c r="A48" s="78"/>
      <c r="B48" s="23"/>
      <c r="C48" s="30" t="s">
        <v>136</v>
      </c>
      <c r="D48" s="31" t="s">
        <v>137</v>
      </c>
      <c r="E48" s="32">
        <v>866000</v>
      </c>
      <c r="F48" s="32"/>
    </row>
    <row r="49" spans="1:6" ht="63" customHeight="1">
      <c r="A49" s="78"/>
      <c r="B49" s="23"/>
      <c r="C49" s="30" t="s">
        <v>136</v>
      </c>
      <c r="D49" s="31" t="s">
        <v>138</v>
      </c>
      <c r="E49" s="32"/>
      <c r="F49" s="32">
        <v>289000</v>
      </c>
    </row>
    <row r="50" spans="1:6" ht="16.5" customHeight="1">
      <c r="A50" s="78"/>
      <c r="B50" s="23"/>
      <c r="C50" s="30" t="s">
        <v>140</v>
      </c>
      <c r="D50" s="31" t="s">
        <v>142</v>
      </c>
      <c r="E50" s="32"/>
      <c r="F50" s="32">
        <v>4166000</v>
      </c>
    </row>
    <row r="51" spans="1:6" ht="18" customHeight="1">
      <c r="A51" s="78"/>
      <c r="B51" s="23"/>
      <c r="C51" s="30" t="s">
        <v>41</v>
      </c>
      <c r="D51" s="31" t="s">
        <v>9</v>
      </c>
      <c r="E51" s="32"/>
      <c r="F51" s="32">
        <v>48525</v>
      </c>
    </row>
    <row r="52" spans="1:6" ht="18" customHeight="1">
      <c r="A52" s="78"/>
      <c r="B52" s="23"/>
      <c r="C52" s="30" t="s">
        <v>42</v>
      </c>
      <c r="D52" s="31" t="s">
        <v>11</v>
      </c>
      <c r="E52" s="32"/>
      <c r="F52" s="32">
        <v>6809</v>
      </c>
    </row>
    <row r="53" spans="1:6" ht="18" customHeight="1">
      <c r="A53" s="78"/>
      <c r="B53" s="23"/>
      <c r="C53" s="30" t="s">
        <v>52</v>
      </c>
      <c r="D53" s="31" t="s">
        <v>53</v>
      </c>
      <c r="E53" s="32"/>
      <c r="F53" s="32">
        <v>277920</v>
      </c>
    </row>
    <row r="54" spans="1:6" ht="13.5" customHeight="1">
      <c r="A54" s="94"/>
      <c r="B54" s="69"/>
      <c r="C54" s="181"/>
      <c r="D54" s="159"/>
      <c r="E54" s="44"/>
      <c r="F54" s="44"/>
    </row>
    <row r="55" spans="1:6" ht="10.5" customHeight="1">
      <c r="A55" s="78"/>
      <c r="B55" s="23"/>
      <c r="C55" s="240"/>
      <c r="D55" s="241"/>
      <c r="E55" s="196"/>
      <c r="F55" s="196"/>
    </row>
    <row r="56" spans="1:6" ht="36.75" customHeight="1">
      <c r="A56" s="78"/>
      <c r="B56" s="20" t="s">
        <v>156</v>
      </c>
      <c r="C56" s="272" t="s">
        <v>157</v>
      </c>
      <c r="D56" s="273"/>
      <c r="E56" s="22">
        <f>E58</f>
        <v>15000</v>
      </c>
      <c r="F56" s="22">
        <f>F58+F59+F62</f>
        <v>315000</v>
      </c>
    </row>
    <row r="57" spans="1:6" ht="15">
      <c r="A57" s="78"/>
      <c r="B57" s="23"/>
      <c r="C57" s="24"/>
      <c r="D57" s="25"/>
      <c r="E57" s="26"/>
      <c r="F57" s="26"/>
    </row>
    <row r="58" spans="1:6" ht="60">
      <c r="A58" s="78"/>
      <c r="B58" s="23"/>
      <c r="C58" s="30" t="s">
        <v>95</v>
      </c>
      <c r="D58" s="31" t="s">
        <v>97</v>
      </c>
      <c r="E58" s="32">
        <v>15000</v>
      </c>
      <c r="F58" s="32"/>
    </row>
    <row r="59" spans="1:6" ht="47.25" customHeight="1">
      <c r="A59" s="78"/>
      <c r="B59" s="23"/>
      <c r="C59" s="30" t="s">
        <v>92</v>
      </c>
      <c r="D59" s="31" t="s">
        <v>112</v>
      </c>
      <c r="E59" s="32"/>
      <c r="F59" s="32">
        <v>15000</v>
      </c>
    </row>
    <row r="60" spans="1:6" ht="33.75" customHeight="1">
      <c r="A60" s="78"/>
      <c r="B60" s="23"/>
      <c r="C60" s="283" t="s">
        <v>471</v>
      </c>
      <c r="D60" s="284"/>
      <c r="E60" s="284"/>
      <c r="F60" s="285"/>
    </row>
    <row r="61" spans="1:6" ht="9" customHeight="1">
      <c r="A61" s="78"/>
      <c r="B61" s="23"/>
      <c r="C61" s="24"/>
      <c r="D61" s="25"/>
      <c r="E61" s="198"/>
      <c r="F61" s="197"/>
    </row>
    <row r="62" spans="1:6" ht="53.25" customHeight="1">
      <c r="A62" s="78"/>
      <c r="B62" s="23"/>
      <c r="C62" s="30" t="s">
        <v>92</v>
      </c>
      <c r="D62" s="31" t="s">
        <v>112</v>
      </c>
      <c r="E62" s="32"/>
      <c r="F62" s="32">
        <v>300000</v>
      </c>
    </row>
    <row r="63" spans="1:6" ht="6.75" customHeight="1">
      <c r="A63" s="78"/>
      <c r="B63" s="23"/>
      <c r="C63" s="24"/>
      <c r="D63" s="25"/>
      <c r="E63" s="26"/>
      <c r="F63" s="26"/>
    </row>
    <row r="64" spans="1:6" ht="27" customHeight="1">
      <c r="A64" s="78"/>
      <c r="B64" s="20" t="s">
        <v>158</v>
      </c>
      <c r="C64" s="272" t="s">
        <v>164</v>
      </c>
      <c r="D64" s="273"/>
      <c r="E64" s="22"/>
      <c r="F64" s="22">
        <f>SUM(F66:F86)</f>
        <v>897146</v>
      </c>
    </row>
    <row r="65" spans="1:6" ht="15">
      <c r="A65" s="78"/>
      <c r="B65" s="23"/>
      <c r="C65" s="100"/>
      <c r="D65" s="101"/>
      <c r="E65" s="102"/>
      <c r="F65" s="102"/>
    </row>
    <row r="66" spans="1:6" ht="30">
      <c r="A66" s="78"/>
      <c r="B66" s="23"/>
      <c r="C66" s="30" t="s">
        <v>116</v>
      </c>
      <c r="D66" s="31" t="s">
        <v>168</v>
      </c>
      <c r="E66" s="32"/>
      <c r="F66" s="32">
        <v>150</v>
      </c>
    </row>
    <row r="67" spans="1:6" ht="15" customHeight="1">
      <c r="A67" s="78"/>
      <c r="B67" s="23"/>
      <c r="C67" s="30" t="s">
        <v>99</v>
      </c>
      <c r="D67" s="31" t="s">
        <v>23</v>
      </c>
      <c r="E67" s="32"/>
      <c r="F67" s="32">
        <f>518500+2516</f>
        <v>521016</v>
      </c>
    </row>
    <row r="68" spans="1:6" ht="21" customHeight="1">
      <c r="A68" s="78"/>
      <c r="B68" s="23"/>
      <c r="C68" s="30" t="s">
        <v>40</v>
      </c>
      <c r="D68" s="31" t="s">
        <v>169</v>
      </c>
      <c r="E68" s="32"/>
      <c r="F68" s="32">
        <v>40000</v>
      </c>
    </row>
    <row r="69" spans="1:6" ht="20.25" customHeight="1">
      <c r="A69" s="78"/>
      <c r="B69" s="23"/>
      <c r="C69" s="30" t="s">
        <v>41</v>
      </c>
      <c r="D69" s="31" t="s">
        <v>9</v>
      </c>
      <c r="E69" s="32"/>
      <c r="F69" s="32">
        <f>102752+432</f>
        <v>103184</v>
      </c>
    </row>
    <row r="70" spans="1:6" ht="24" customHeight="1">
      <c r="A70" s="78"/>
      <c r="B70" s="23"/>
      <c r="C70" s="30" t="s">
        <v>42</v>
      </c>
      <c r="D70" s="31" t="s">
        <v>11</v>
      </c>
      <c r="E70" s="32"/>
      <c r="F70" s="32">
        <f>14418+62</f>
        <v>14480</v>
      </c>
    </row>
    <row r="71" spans="1:6" ht="23.25" customHeight="1">
      <c r="A71" s="78"/>
      <c r="B71" s="23"/>
      <c r="C71" s="30" t="s">
        <v>52</v>
      </c>
      <c r="D71" s="31" t="s">
        <v>53</v>
      </c>
      <c r="E71" s="32"/>
      <c r="F71" s="32">
        <v>30000</v>
      </c>
    </row>
    <row r="72" spans="1:6" ht="16.5" customHeight="1">
      <c r="A72" s="78"/>
      <c r="B72" s="23"/>
      <c r="C72" s="30" t="s">
        <v>100</v>
      </c>
      <c r="D72" s="31" t="s">
        <v>13</v>
      </c>
      <c r="E72" s="32"/>
      <c r="F72" s="32">
        <v>35000</v>
      </c>
    </row>
    <row r="73" spans="1:6" ht="19.5" customHeight="1">
      <c r="A73" s="78"/>
      <c r="B73" s="23"/>
      <c r="C73" s="30" t="s">
        <v>101</v>
      </c>
      <c r="D73" s="31" t="s">
        <v>15</v>
      </c>
      <c r="E73" s="32"/>
      <c r="F73" s="32">
        <v>25000</v>
      </c>
    </row>
    <row r="74" spans="1:6" ht="21" customHeight="1">
      <c r="A74" s="78"/>
      <c r="B74" s="23"/>
      <c r="C74" s="30" t="s">
        <v>102</v>
      </c>
      <c r="D74" s="31" t="s">
        <v>17</v>
      </c>
      <c r="E74" s="32"/>
      <c r="F74" s="32">
        <v>2000</v>
      </c>
    </row>
    <row r="75" spans="1:6" ht="20.25" customHeight="1">
      <c r="A75" s="78"/>
      <c r="B75" s="23"/>
      <c r="C75" s="30" t="s">
        <v>29</v>
      </c>
      <c r="D75" s="31" t="s">
        <v>25</v>
      </c>
      <c r="E75" s="32"/>
      <c r="F75" s="32">
        <v>500</v>
      </c>
    </row>
    <row r="76" spans="1:6" ht="18.75" customHeight="1">
      <c r="A76" s="78"/>
      <c r="B76" s="23"/>
      <c r="C76" s="30" t="s">
        <v>103</v>
      </c>
      <c r="D76" s="31" t="s">
        <v>3</v>
      </c>
      <c r="E76" s="32"/>
      <c r="F76" s="32">
        <v>60000</v>
      </c>
    </row>
    <row r="77" spans="1:6" ht="29.25" customHeight="1">
      <c r="A77" s="78"/>
      <c r="B77" s="23"/>
      <c r="C77" s="30" t="s">
        <v>51</v>
      </c>
      <c r="D77" s="31" t="s">
        <v>56</v>
      </c>
      <c r="E77" s="32"/>
      <c r="F77" s="32">
        <v>6000</v>
      </c>
    </row>
    <row r="78" spans="1:6" ht="51.75" customHeight="1">
      <c r="A78" s="78"/>
      <c r="B78" s="23"/>
      <c r="C78" s="30" t="s">
        <v>63</v>
      </c>
      <c r="D78" s="31" t="s">
        <v>396</v>
      </c>
      <c r="E78" s="32"/>
      <c r="F78" s="32">
        <v>6000</v>
      </c>
    </row>
    <row r="79" spans="1:6" ht="51.75" customHeight="1">
      <c r="A79" s="78"/>
      <c r="B79" s="23"/>
      <c r="C79" s="30" t="s">
        <v>165</v>
      </c>
      <c r="D79" s="31" t="s">
        <v>393</v>
      </c>
      <c r="E79" s="32"/>
      <c r="F79" s="32">
        <v>3600</v>
      </c>
    </row>
    <row r="80" spans="1:6" ht="23.25" customHeight="1">
      <c r="A80" s="78"/>
      <c r="B80" s="23"/>
      <c r="C80" s="30" t="s">
        <v>104</v>
      </c>
      <c r="D80" s="31" t="s">
        <v>19</v>
      </c>
      <c r="E80" s="32"/>
      <c r="F80" s="32">
        <v>17000</v>
      </c>
    </row>
    <row r="81" spans="1:6" ht="25.5" customHeight="1">
      <c r="A81" s="78"/>
      <c r="B81" s="23"/>
      <c r="C81" s="30" t="s">
        <v>105</v>
      </c>
      <c r="D81" s="31" t="s">
        <v>21</v>
      </c>
      <c r="E81" s="32"/>
      <c r="F81" s="32">
        <v>500</v>
      </c>
    </row>
    <row r="82" spans="1:6" ht="39" customHeight="1">
      <c r="A82" s="94"/>
      <c r="B82" s="69"/>
      <c r="C82" s="181" t="s">
        <v>43</v>
      </c>
      <c r="D82" s="159" t="s">
        <v>44</v>
      </c>
      <c r="E82" s="44"/>
      <c r="F82" s="44">
        <v>25073</v>
      </c>
    </row>
    <row r="83" spans="1:6" ht="42.75" customHeight="1">
      <c r="A83" s="78"/>
      <c r="B83" s="23"/>
      <c r="C83" s="27" t="s">
        <v>166</v>
      </c>
      <c r="D83" s="28" t="s">
        <v>170</v>
      </c>
      <c r="E83" s="29"/>
      <c r="F83" s="29">
        <v>143</v>
      </c>
    </row>
    <row r="84" spans="1:6" ht="39" customHeight="1">
      <c r="A84" s="78"/>
      <c r="B84" s="23"/>
      <c r="C84" s="30" t="s">
        <v>167</v>
      </c>
      <c r="D84" s="31" t="s">
        <v>171</v>
      </c>
      <c r="E84" s="32"/>
      <c r="F84" s="32">
        <v>1000</v>
      </c>
    </row>
    <row r="85" spans="1:6" ht="38.25" customHeight="1">
      <c r="A85" s="78"/>
      <c r="B85" s="23"/>
      <c r="C85" s="30" t="s">
        <v>65</v>
      </c>
      <c r="D85" s="31" t="s">
        <v>66</v>
      </c>
      <c r="E85" s="32"/>
      <c r="F85" s="32">
        <v>6500</v>
      </c>
    </row>
    <row r="86" spans="1:6" ht="39.75" customHeight="1" hidden="1">
      <c r="A86" s="94"/>
      <c r="B86" s="69"/>
      <c r="C86" s="181" t="s">
        <v>172</v>
      </c>
      <c r="D86" s="159" t="s">
        <v>173</v>
      </c>
      <c r="E86" s="44"/>
      <c r="F86" s="44"/>
    </row>
    <row r="87" spans="1:8" ht="50.25" customHeight="1">
      <c r="A87" s="78"/>
      <c r="B87" s="20" t="s">
        <v>472</v>
      </c>
      <c r="C87" s="272" t="s">
        <v>473</v>
      </c>
      <c r="D87" s="273"/>
      <c r="E87" s="22"/>
      <c r="F87" s="22">
        <f>F89</f>
        <v>50000</v>
      </c>
      <c r="H87" s="42"/>
    </row>
    <row r="88" spans="1:8" ht="15">
      <c r="A88" s="78"/>
      <c r="B88" s="23"/>
      <c r="C88" s="24"/>
      <c r="D88" s="25"/>
      <c r="E88" s="26"/>
      <c r="F88" s="26"/>
      <c r="H88" s="42"/>
    </row>
    <row r="89" spans="1:6" ht="45">
      <c r="A89" s="78"/>
      <c r="B89" s="23"/>
      <c r="C89" s="30" t="s">
        <v>92</v>
      </c>
      <c r="D89" s="31" t="s">
        <v>112</v>
      </c>
      <c r="E89" s="32"/>
      <c r="F89" s="32">
        <v>50000</v>
      </c>
    </row>
    <row r="90" spans="1:6" ht="6" customHeight="1">
      <c r="A90" s="78"/>
      <c r="B90" s="23"/>
      <c r="C90" s="181"/>
      <c r="D90" s="159"/>
      <c r="E90" s="44"/>
      <c r="F90" s="44"/>
    </row>
    <row r="91" spans="1:8" ht="36.75" customHeight="1">
      <c r="A91" s="78"/>
      <c r="B91" s="20" t="s">
        <v>159</v>
      </c>
      <c r="C91" s="272" t="s">
        <v>88</v>
      </c>
      <c r="D91" s="273"/>
      <c r="E91" s="22">
        <f>E99+E100+E140+E141</f>
        <v>714006</v>
      </c>
      <c r="F91" s="22">
        <f>F94+F93+SUM(F101:F135)+SUM(F142:F169)</f>
        <v>847509</v>
      </c>
      <c r="H91" s="42"/>
    </row>
    <row r="92" spans="1:8" ht="15">
      <c r="A92" s="78"/>
      <c r="B92" s="23"/>
      <c r="C92" s="24"/>
      <c r="D92" s="25"/>
      <c r="E92" s="26"/>
      <c r="F92" s="26"/>
      <c r="H92" s="42"/>
    </row>
    <row r="93" spans="1:6" ht="45">
      <c r="A93" s="78"/>
      <c r="B93" s="23"/>
      <c r="C93" s="30" t="s">
        <v>92</v>
      </c>
      <c r="D93" s="31" t="s">
        <v>112</v>
      </c>
      <c r="E93" s="32"/>
      <c r="F93" s="32">
        <v>40000</v>
      </c>
    </row>
    <row r="94" spans="1:6" ht="18" customHeight="1">
      <c r="A94" s="78"/>
      <c r="B94" s="23"/>
      <c r="C94" s="30" t="s">
        <v>103</v>
      </c>
      <c r="D94" s="31" t="s">
        <v>3</v>
      </c>
      <c r="E94" s="32"/>
      <c r="F94" s="32">
        <v>5000</v>
      </c>
    </row>
    <row r="95" spans="1:6" ht="15">
      <c r="A95" s="78"/>
      <c r="B95" s="23"/>
      <c r="C95" s="30"/>
      <c r="D95" s="31"/>
      <c r="E95" s="32"/>
      <c r="F95" s="32"/>
    </row>
    <row r="96" spans="1:6" ht="18" customHeight="1">
      <c r="A96" s="78"/>
      <c r="B96" s="23"/>
      <c r="C96" s="266" t="s">
        <v>416</v>
      </c>
      <c r="D96" s="267"/>
      <c r="E96" s="32"/>
      <c r="F96" s="32"/>
    </row>
    <row r="97" spans="1:6" ht="18" customHeight="1">
      <c r="A97" s="78"/>
      <c r="B97" s="23"/>
      <c r="C97" s="266" t="s">
        <v>417</v>
      </c>
      <c r="D97" s="267"/>
      <c r="E97" s="200">
        <f>E99+E100</f>
        <v>476919</v>
      </c>
      <c r="F97" s="200">
        <f>SUM(F101:F135)</f>
        <v>557299</v>
      </c>
    </row>
    <row r="98" spans="1:6" ht="18" customHeight="1">
      <c r="A98" s="78"/>
      <c r="B98" s="23"/>
      <c r="C98" s="30"/>
      <c r="D98" s="31"/>
      <c r="E98" s="32"/>
      <c r="F98" s="32"/>
    </row>
    <row r="99" spans="1:9" ht="90">
      <c r="A99" s="78"/>
      <c r="B99" s="23"/>
      <c r="C99" s="121" t="s">
        <v>399</v>
      </c>
      <c r="D99" s="122" t="s">
        <v>395</v>
      </c>
      <c r="E99" s="32">
        <v>465956</v>
      </c>
      <c r="F99" s="32"/>
      <c r="I99" s="42">
        <f>E99+E100+E138</f>
        <v>714006</v>
      </c>
    </row>
    <row r="100" spans="1:6" ht="90">
      <c r="A100" s="78"/>
      <c r="B100" s="23"/>
      <c r="C100" s="121" t="s">
        <v>76</v>
      </c>
      <c r="D100" s="122" t="s">
        <v>395</v>
      </c>
      <c r="E100" s="32">
        <v>10963</v>
      </c>
      <c r="F100" s="32"/>
    </row>
    <row r="101" spans="1:6" ht="30" customHeight="1">
      <c r="A101" s="78"/>
      <c r="B101" s="23"/>
      <c r="C101" s="30" t="s">
        <v>474</v>
      </c>
      <c r="D101" s="31" t="s">
        <v>168</v>
      </c>
      <c r="E101" s="32"/>
      <c r="F101" s="32">
        <v>147</v>
      </c>
    </row>
    <row r="102" spans="1:6" ht="30" customHeight="1">
      <c r="A102" s="78"/>
      <c r="B102" s="23"/>
      <c r="C102" s="30" t="s">
        <v>475</v>
      </c>
      <c r="D102" s="31" t="s">
        <v>168</v>
      </c>
      <c r="E102" s="32"/>
      <c r="F102" s="32">
        <v>3</v>
      </c>
    </row>
    <row r="103" spans="1:6" ht="18" customHeight="1">
      <c r="A103" s="78"/>
      <c r="B103" s="23"/>
      <c r="C103" s="30" t="s">
        <v>403</v>
      </c>
      <c r="D103" s="31" t="s">
        <v>142</v>
      </c>
      <c r="E103" s="32"/>
      <c r="F103" s="32">
        <v>80380</v>
      </c>
    </row>
    <row r="104" spans="1:6" ht="18" customHeight="1">
      <c r="A104" s="78"/>
      <c r="B104" s="23"/>
      <c r="C104" s="30" t="s">
        <v>404</v>
      </c>
      <c r="D104" s="31" t="s">
        <v>23</v>
      </c>
      <c r="E104" s="32"/>
      <c r="F104" s="32">
        <v>124128</v>
      </c>
    </row>
    <row r="105" spans="1:6" ht="18" customHeight="1">
      <c r="A105" s="78"/>
      <c r="B105" s="23"/>
      <c r="C105" s="30" t="s">
        <v>77</v>
      </c>
      <c r="D105" s="31" t="s">
        <v>23</v>
      </c>
      <c r="E105" s="32"/>
      <c r="F105" s="32">
        <v>2921</v>
      </c>
    </row>
    <row r="106" spans="1:6" ht="18" customHeight="1">
      <c r="A106" s="78"/>
      <c r="B106" s="23"/>
      <c r="C106" s="30" t="s">
        <v>405</v>
      </c>
      <c r="D106" s="31" t="s">
        <v>7</v>
      </c>
      <c r="E106" s="32"/>
      <c r="F106" s="32">
        <v>13135</v>
      </c>
    </row>
    <row r="107" spans="1:6" ht="18" customHeight="1">
      <c r="A107" s="78"/>
      <c r="B107" s="23"/>
      <c r="C107" s="30" t="s">
        <v>406</v>
      </c>
      <c r="D107" s="31" t="s">
        <v>7</v>
      </c>
      <c r="E107" s="32"/>
      <c r="F107" s="32">
        <v>309</v>
      </c>
    </row>
    <row r="108" spans="1:6" ht="18" customHeight="1">
      <c r="A108" s="94"/>
      <c r="B108" s="69"/>
      <c r="C108" s="181" t="s">
        <v>400</v>
      </c>
      <c r="D108" s="159" t="s">
        <v>9</v>
      </c>
      <c r="E108" s="44"/>
      <c r="F108" s="44">
        <v>28116</v>
      </c>
    </row>
    <row r="109" spans="1:6" ht="18" customHeight="1">
      <c r="A109" s="78"/>
      <c r="B109" s="23"/>
      <c r="C109" s="27" t="s">
        <v>78</v>
      </c>
      <c r="D109" s="28" t="s">
        <v>9</v>
      </c>
      <c r="E109" s="29"/>
      <c r="F109" s="29">
        <v>662</v>
      </c>
    </row>
    <row r="110" spans="1:9" ht="18" customHeight="1">
      <c r="A110" s="78"/>
      <c r="B110" s="23"/>
      <c r="C110" s="30" t="s">
        <v>407</v>
      </c>
      <c r="D110" s="31" t="s">
        <v>11</v>
      </c>
      <c r="E110" s="32"/>
      <c r="F110" s="32">
        <v>3755</v>
      </c>
      <c r="H110">
        <v>7</v>
      </c>
      <c r="I110" s="42">
        <f>F104+F106+F108+F110+F112+F114+F116+F118+F120+F122+F124+F126+F128+F130+F134+F101+F132</f>
        <v>465956</v>
      </c>
    </row>
    <row r="111" spans="1:8" ht="18" customHeight="1">
      <c r="A111" s="78"/>
      <c r="B111" s="23"/>
      <c r="C111" s="30" t="s">
        <v>79</v>
      </c>
      <c r="D111" s="31" t="s">
        <v>11</v>
      </c>
      <c r="E111" s="32"/>
      <c r="F111" s="32">
        <v>88</v>
      </c>
      <c r="H111">
        <v>9</v>
      </c>
    </row>
    <row r="112" spans="1:6" ht="18" customHeight="1">
      <c r="A112" s="78"/>
      <c r="B112" s="23"/>
      <c r="C112" s="30" t="s">
        <v>401</v>
      </c>
      <c r="D112" s="31" t="s">
        <v>53</v>
      </c>
      <c r="E112" s="32"/>
      <c r="F112" s="32">
        <v>28431</v>
      </c>
    </row>
    <row r="113" spans="1:6" ht="18" customHeight="1">
      <c r="A113" s="78"/>
      <c r="B113" s="23"/>
      <c r="C113" s="30" t="s">
        <v>80</v>
      </c>
      <c r="D113" s="31" t="s">
        <v>53</v>
      </c>
      <c r="E113" s="32"/>
      <c r="F113" s="32">
        <v>669</v>
      </c>
    </row>
    <row r="114" spans="1:6" ht="18" customHeight="1">
      <c r="A114" s="78"/>
      <c r="B114" s="23"/>
      <c r="C114" s="30" t="s">
        <v>402</v>
      </c>
      <c r="D114" s="31" t="s">
        <v>13</v>
      </c>
      <c r="E114" s="32"/>
      <c r="F114" s="32">
        <v>6894</v>
      </c>
    </row>
    <row r="115" spans="1:6" ht="18" customHeight="1">
      <c r="A115" s="78"/>
      <c r="B115" s="23"/>
      <c r="C115" s="30" t="s">
        <v>81</v>
      </c>
      <c r="D115" s="31" t="s">
        <v>13</v>
      </c>
      <c r="E115" s="32"/>
      <c r="F115" s="32">
        <v>162</v>
      </c>
    </row>
    <row r="116" spans="1:6" ht="18" customHeight="1">
      <c r="A116" s="78"/>
      <c r="B116" s="23"/>
      <c r="C116" s="30" t="s">
        <v>408</v>
      </c>
      <c r="D116" s="31" t="s">
        <v>15</v>
      </c>
      <c r="E116" s="32"/>
      <c r="F116" s="32">
        <v>5017</v>
      </c>
    </row>
    <row r="117" spans="1:6" ht="18" customHeight="1">
      <c r="A117" s="78"/>
      <c r="B117" s="23"/>
      <c r="C117" s="30" t="s">
        <v>82</v>
      </c>
      <c r="D117" s="31" t="s">
        <v>15</v>
      </c>
      <c r="E117" s="32"/>
      <c r="F117" s="32">
        <v>118</v>
      </c>
    </row>
    <row r="118" spans="1:6" ht="18" customHeight="1">
      <c r="A118" s="78"/>
      <c r="B118" s="23"/>
      <c r="C118" s="30" t="s">
        <v>409</v>
      </c>
      <c r="D118" s="31" t="s">
        <v>17</v>
      </c>
      <c r="E118" s="32"/>
      <c r="F118" s="32">
        <v>586</v>
      </c>
    </row>
    <row r="119" spans="1:6" ht="18" customHeight="1">
      <c r="A119" s="78"/>
      <c r="B119" s="23"/>
      <c r="C119" s="30" t="s">
        <v>83</v>
      </c>
      <c r="D119" s="31" t="s">
        <v>17</v>
      </c>
      <c r="E119" s="32"/>
      <c r="F119" s="32">
        <v>14</v>
      </c>
    </row>
    <row r="120" spans="1:6" ht="18" customHeight="1">
      <c r="A120" s="78"/>
      <c r="B120" s="23"/>
      <c r="C120" s="30" t="s">
        <v>446</v>
      </c>
      <c r="D120" s="31" t="s">
        <v>25</v>
      </c>
      <c r="E120" s="32"/>
      <c r="F120" s="32">
        <v>234</v>
      </c>
    </row>
    <row r="121" spans="1:6" ht="18" customHeight="1">
      <c r="A121" s="78"/>
      <c r="B121" s="23"/>
      <c r="C121" s="30" t="s">
        <v>447</v>
      </c>
      <c r="D121" s="31" t="s">
        <v>25</v>
      </c>
      <c r="E121" s="32"/>
      <c r="F121" s="32">
        <v>6</v>
      </c>
    </row>
    <row r="122" spans="1:6" ht="18" customHeight="1">
      <c r="A122" s="78"/>
      <c r="B122" s="23"/>
      <c r="C122" s="30" t="s">
        <v>398</v>
      </c>
      <c r="D122" s="31" t="s">
        <v>3</v>
      </c>
      <c r="E122" s="32"/>
      <c r="F122" s="32">
        <v>240901</v>
      </c>
    </row>
    <row r="123" spans="1:6" ht="18" customHeight="1">
      <c r="A123" s="78"/>
      <c r="B123" s="23"/>
      <c r="C123" s="30" t="s">
        <v>84</v>
      </c>
      <c r="D123" s="31" t="s">
        <v>3</v>
      </c>
      <c r="E123" s="32"/>
      <c r="F123" s="32">
        <v>5668</v>
      </c>
    </row>
    <row r="124" spans="1:6" ht="18" customHeight="1">
      <c r="A124" s="78"/>
      <c r="B124" s="23"/>
      <c r="C124" s="30" t="s">
        <v>410</v>
      </c>
      <c r="D124" s="31" t="s">
        <v>56</v>
      </c>
      <c r="E124" s="32"/>
      <c r="F124" s="32">
        <v>1798</v>
      </c>
    </row>
    <row r="125" spans="1:6" ht="18" customHeight="1">
      <c r="A125" s="78"/>
      <c r="B125" s="23"/>
      <c r="C125" s="30" t="s">
        <v>85</v>
      </c>
      <c r="D125" s="31" t="s">
        <v>56</v>
      </c>
      <c r="E125" s="32"/>
      <c r="F125" s="32">
        <v>42</v>
      </c>
    </row>
    <row r="126" spans="1:6" ht="45">
      <c r="A126" s="78"/>
      <c r="B126" s="23"/>
      <c r="C126" s="30" t="s">
        <v>411</v>
      </c>
      <c r="D126" s="31" t="s">
        <v>396</v>
      </c>
      <c r="E126" s="32"/>
      <c r="F126" s="32">
        <v>1466</v>
      </c>
    </row>
    <row r="127" spans="1:6" ht="45">
      <c r="A127" s="78"/>
      <c r="B127" s="23"/>
      <c r="C127" s="30" t="s">
        <v>412</v>
      </c>
      <c r="D127" s="31" t="s">
        <v>396</v>
      </c>
      <c r="E127" s="32"/>
      <c r="F127" s="32">
        <v>34</v>
      </c>
    </row>
    <row r="128" spans="1:6" ht="45">
      <c r="A128" s="78"/>
      <c r="B128" s="23"/>
      <c r="C128" s="30" t="s">
        <v>413</v>
      </c>
      <c r="D128" s="31" t="s">
        <v>393</v>
      </c>
      <c r="E128" s="32"/>
      <c r="F128" s="32">
        <v>1563</v>
      </c>
    </row>
    <row r="129" spans="1:6" ht="45">
      <c r="A129" s="78"/>
      <c r="B129" s="23"/>
      <c r="C129" s="30" t="s">
        <v>86</v>
      </c>
      <c r="D129" s="31" t="s">
        <v>393</v>
      </c>
      <c r="E129" s="32"/>
      <c r="F129" s="32">
        <v>37</v>
      </c>
    </row>
    <row r="130" spans="1:6" ht="18" customHeight="1">
      <c r="A130" s="78"/>
      <c r="B130" s="23"/>
      <c r="C130" s="30" t="s">
        <v>414</v>
      </c>
      <c r="D130" s="31" t="s">
        <v>19</v>
      </c>
      <c r="E130" s="32"/>
      <c r="F130" s="32">
        <v>2345</v>
      </c>
    </row>
    <row r="131" spans="1:8" ht="18" customHeight="1">
      <c r="A131" s="78"/>
      <c r="B131" s="23"/>
      <c r="C131" s="30" t="s">
        <v>415</v>
      </c>
      <c r="D131" s="31" t="s">
        <v>19</v>
      </c>
      <c r="E131" s="32"/>
      <c r="F131" s="32">
        <v>55</v>
      </c>
      <c r="H131" s="199" t="s">
        <v>478</v>
      </c>
    </row>
    <row r="132" spans="1:8" ht="18" customHeight="1">
      <c r="A132" s="78"/>
      <c r="B132" s="23"/>
      <c r="C132" s="30" t="s">
        <v>537</v>
      </c>
      <c r="D132" s="31" t="s">
        <v>21</v>
      </c>
      <c r="E132" s="32"/>
      <c r="F132" s="32">
        <v>1026</v>
      </c>
      <c r="H132" s="199"/>
    </row>
    <row r="133" spans="1:8" ht="18" customHeight="1">
      <c r="A133" s="78"/>
      <c r="B133" s="23"/>
      <c r="C133" s="30" t="s">
        <v>538</v>
      </c>
      <c r="D133" s="31" t="s">
        <v>21</v>
      </c>
      <c r="E133" s="32"/>
      <c r="F133" s="32">
        <v>24</v>
      </c>
      <c r="H133" s="199"/>
    </row>
    <row r="134" spans="1:6" ht="35.25" customHeight="1">
      <c r="A134" s="78"/>
      <c r="B134" s="23"/>
      <c r="C134" s="30" t="s">
        <v>476</v>
      </c>
      <c r="D134" s="31" t="s">
        <v>44</v>
      </c>
      <c r="E134" s="32"/>
      <c r="F134" s="32">
        <v>6414</v>
      </c>
    </row>
    <row r="135" spans="1:6" ht="34.5" customHeight="1">
      <c r="A135" s="78"/>
      <c r="B135" s="23"/>
      <c r="C135" s="30" t="s">
        <v>477</v>
      </c>
      <c r="D135" s="31" t="s">
        <v>44</v>
      </c>
      <c r="E135" s="32"/>
      <c r="F135" s="32">
        <v>151</v>
      </c>
    </row>
    <row r="136" spans="1:6" ht="12" customHeight="1">
      <c r="A136" s="78"/>
      <c r="B136" s="23"/>
      <c r="C136" s="24"/>
      <c r="D136" s="25"/>
      <c r="E136" s="26"/>
      <c r="F136" s="26"/>
    </row>
    <row r="137" spans="1:6" ht="18" customHeight="1">
      <c r="A137" s="78"/>
      <c r="B137" s="23"/>
      <c r="C137" s="266" t="s">
        <v>416</v>
      </c>
      <c r="D137" s="267"/>
      <c r="E137" s="32"/>
      <c r="F137" s="32"/>
    </row>
    <row r="138" spans="1:6" ht="18" customHeight="1">
      <c r="A138" s="78"/>
      <c r="B138" s="23"/>
      <c r="C138" s="266" t="s">
        <v>526</v>
      </c>
      <c r="D138" s="267"/>
      <c r="E138" s="200">
        <f>E140+E141</f>
        <v>237087</v>
      </c>
      <c r="F138" s="200">
        <f>SUM(F142:F171)</f>
        <v>245210</v>
      </c>
    </row>
    <row r="139" spans="1:6" ht="18" customHeight="1">
      <c r="A139" s="78"/>
      <c r="B139" s="23"/>
      <c r="C139" s="30"/>
      <c r="D139" s="31"/>
      <c r="E139" s="32"/>
      <c r="F139" s="32"/>
    </row>
    <row r="140" spans="1:6" ht="90">
      <c r="A140" s="94"/>
      <c r="B140" s="69"/>
      <c r="C140" s="243" t="s">
        <v>399</v>
      </c>
      <c r="D140" s="153" t="s">
        <v>395</v>
      </c>
      <c r="E140" s="44">
        <v>207757</v>
      </c>
      <c r="F140" s="44"/>
    </row>
    <row r="141" spans="1:6" ht="90">
      <c r="A141" s="78"/>
      <c r="B141" s="23"/>
      <c r="C141" s="242" t="s">
        <v>76</v>
      </c>
      <c r="D141" s="215" t="s">
        <v>395</v>
      </c>
      <c r="E141" s="29">
        <v>29330</v>
      </c>
      <c r="F141" s="29"/>
    </row>
    <row r="142" spans="1:6" ht="18" customHeight="1">
      <c r="A142" s="78"/>
      <c r="B142" s="23"/>
      <c r="C142" s="30" t="s">
        <v>404</v>
      </c>
      <c r="D142" s="31" t="s">
        <v>23</v>
      </c>
      <c r="E142" s="158"/>
      <c r="F142" s="32">
        <v>46916</v>
      </c>
    </row>
    <row r="143" spans="1:6" ht="18" customHeight="1">
      <c r="A143" s="78"/>
      <c r="B143" s="23"/>
      <c r="C143" s="30" t="s">
        <v>77</v>
      </c>
      <c r="D143" s="31" t="s">
        <v>23</v>
      </c>
      <c r="E143" s="158"/>
      <c r="F143" s="32">
        <v>6624</v>
      </c>
    </row>
    <row r="144" spans="1:6" ht="18" customHeight="1" hidden="1">
      <c r="A144" s="78"/>
      <c r="B144" s="23"/>
      <c r="C144" s="30" t="s">
        <v>405</v>
      </c>
      <c r="D144" s="31" t="s">
        <v>7</v>
      </c>
      <c r="E144" s="32"/>
      <c r="F144" s="32"/>
    </row>
    <row r="145" spans="1:6" ht="18" customHeight="1" hidden="1">
      <c r="A145" s="78"/>
      <c r="B145" s="23"/>
      <c r="C145" s="30" t="s">
        <v>406</v>
      </c>
      <c r="D145" s="31" t="s">
        <v>7</v>
      </c>
      <c r="E145" s="32"/>
      <c r="F145" s="32"/>
    </row>
    <row r="146" spans="1:6" ht="18" customHeight="1">
      <c r="A146" s="78"/>
      <c r="B146" s="23"/>
      <c r="C146" s="30" t="s">
        <v>400</v>
      </c>
      <c r="D146" s="31" t="s">
        <v>9</v>
      </c>
      <c r="E146" s="32"/>
      <c r="F146" s="32">
        <v>15277</v>
      </c>
    </row>
    <row r="147" spans="1:6" ht="18" customHeight="1">
      <c r="A147" s="78"/>
      <c r="B147" s="23"/>
      <c r="C147" s="30" t="s">
        <v>78</v>
      </c>
      <c r="D147" s="31" t="s">
        <v>9</v>
      </c>
      <c r="E147" s="32"/>
      <c r="F147" s="32">
        <v>2157</v>
      </c>
    </row>
    <row r="148" spans="1:9" ht="18" customHeight="1">
      <c r="A148" s="78"/>
      <c r="B148" s="23"/>
      <c r="C148" s="30" t="s">
        <v>407</v>
      </c>
      <c r="D148" s="31" t="s">
        <v>11</v>
      </c>
      <c r="E148" s="32"/>
      <c r="F148" s="32">
        <v>2144</v>
      </c>
      <c r="H148">
        <v>7</v>
      </c>
      <c r="I148" s="42">
        <f>F144+F146+F148+F150+F152+F154+F156+F158+F160+F162+F164+F166+F168+F170</f>
        <v>160841</v>
      </c>
    </row>
    <row r="149" spans="1:8" ht="18" customHeight="1">
      <c r="A149" s="78"/>
      <c r="B149" s="23"/>
      <c r="C149" s="30" t="s">
        <v>79</v>
      </c>
      <c r="D149" s="31" t="s">
        <v>11</v>
      </c>
      <c r="E149" s="32"/>
      <c r="F149" s="32">
        <v>303</v>
      </c>
      <c r="H149">
        <v>9</v>
      </c>
    </row>
    <row r="150" spans="1:6" ht="18" customHeight="1">
      <c r="A150" s="78"/>
      <c r="B150" s="23"/>
      <c r="C150" s="30" t="s">
        <v>401</v>
      </c>
      <c r="D150" s="31" t="s">
        <v>53</v>
      </c>
      <c r="E150" s="32"/>
      <c r="F150" s="32">
        <v>40580</v>
      </c>
    </row>
    <row r="151" spans="1:6" ht="18" customHeight="1">
      <c r="A151" s="78"/>
      <c r="B151" s="23"/>
      <c r="C151" s="30" t="s">
        <v>80</v>
      </c>
      <c r="D151" s="31" t="s">
        <v>53</v>
      </c>
      <c r="E151" s="32"/>
      <c r="F151" s="32">
        <v>5729</v>
      </c>
    </row>
    <row r="152" spans="1:6" ht="18" customHeight="1">
      <c r="A152" s="78"/>
      <c r="B152" s="23"/>
      <c r="C152" s="30" t="s">
        <v>402</v>
      </c>
      <c r="D152" s="31" t="s">
        <v>13</v>
      </c>
      <c r="E152" s="32"/>
      <c r="F152" s="32">
        <v>11593</v>
      </c>
    </row>
    <row r="153" spans="1:6" ht="18" customHeight="1">
      <c r="A153" s="78"/>
      <c r="B153" s="23"/>
      <c r="C153" s="30" t="s">
        <v>81</v>
      </c>
      <c r="D153" s="31" t="s">
        <v>13</v>
      </c>
      <c r="E153" s="32"/>
      <c r="F153" s="32">
        <v>1637</v>
      </c>
    </row>
    <row r="154" spans="1:6" ht="18" customHeight="1">
      <c r="A154" s="78"/>
      <c r="B154" s="23"/>
      <c r="C154" s="30" t="s">
        <v>408</v>
      </c>
      <c r="D154" s="31" t="s">
        <v>15</v>
      </c>
      <c r="E154" s="32"/>
      <c r="F154" s="32">
        <v>2366</v>
      </c>
    </row>
    <row r="155" spans="1:6" ht="18" customHeight="1">
      <c r="A155" s="78"/>
      <c r="B155" s="23"/>
      <c r="C155" s="30" t="s">
        <v>82</v>
      </c>
      <c r="D155" s="31" t="s">
        <v>15</v>
      </c>
      <c r="E155" s="32"/>
      <c r="F155" s="32">
        <v>334</v>
      </c>
    </row>
    <row r="156" spans="1:6" ht="18" customHeight="1" hidden="1">
      <c r="A156" s="78"/>
      <c r="B156" s="23"/>
      <c r="C156" s="30" t="s">
        <v>409</v>
      </c>
      <c r="D156" s="31" t="s">
        <v>17</v>
      </c>
      <c r="E156" s="32"/>
      <c r="F156" s="32"/>
    </row>
    <row r="157" spans="1:6" ht="18" customHeight="1" hidden="1">
      <c r="A157" s="78"/>
      <c r="B157" s="23"/>
      <c r="C157" s="30" t="s">
        <v>83</v>
      </c>
      <c r="D157" s="31" t="s">
        <v>17</v>
      </c>
      <c r="E157" s="32"/>
      <c r="F157" s="32"/>
    </row>
    <row r="158" spans="1:6" ht="18" customHeight="1">
      <c r="A158" s="78"/>
      <c r="B158" s="23"/>
      <c r="C158" s="30" t="s">
        <v>446</v>
      </c>
      <c r="D158" s="31" t="s">
        <v>25</v>
      </c>
      <c r="E158" s="32"/>
      <c r="F158" s="32">
        <v>53</v>
      </c>
    </row>
    <row r="159" spans="1:6" ht="18" customHeight="1">
      <c r="A159" s="78"/>
      <c r="B159" s="23"/>
      <c r="C159" s="30" t="s">
        <v>447</v>
      </c>
      <c r="D159" s="31" t="s">
        <v>25</v>
      </c>
      <c r="E159" s="32"/>
      <c r="F159" s="32">
        <v>7</v>
      </c>
    </row>
    <row r="160" spans="1:6" ht="18" customHeight="1">
      <c r="A160" s="78"/>
      <c r="B160" s="23"/>
      <c r="C160" s="30" t="s">
        <v>398</v>
      </c>
      <c r="D160" s="31" t="s">
        <v>3</v>
      </c>
      <c r="E160" s="32"/>
      <c r="F160" s="32">
        <v>85462</v>
      </c>
    </row>
    <row r="161" spans="1:6" ht="18" customHeight="1">
      <c r="A161" s="78"/>
      <c r="B161" s="23"/>
      <c r="C161" s="30" t="s">
        <v>84</v>
      </c>
      <c r="D161" s="31" t="s">
        <v>3</v>
      </c>
      <c r="E161" s="32"/>
      <c r="F161" s="32">
        <v>20188</v>
      </c>
    </row>
    <row r="162" spans="1:6" ht="18" customHeight="1">
      <c r="A162" s="78"/>
      <c r="B162" s="23"/>
      <c r="C162" s="30" t="s">
        <v>410</v>
      </c>
      <c r="D162" s="31" t="s">
        <v>56</v>
      </c>
      <c r="E162" s="32"/>
      <c r="F162" s="32">
        <v>736</v>
      </c>
    </row>
    <row r="163" spans="1:6" ht="18" customHeight="1">
      <c r="A163" s="78"/>
      <c r="B163" s="23"/>
      <c r="C163" s="30" t="s">
        <v>85</v>
      </c>
      <c r="D163" s="31" t="s">
        <v>56</v>
      </c>
      <c r="E163" s="32"/>
      <c r="F163" s="32">
        <v>104</v>
      </c>
    </row>
    <row r="164" spans="1:6" ht="45">
      <c r="A164" s="78"/>
      <c r="B164" s="23"/>
      <c r="C164" s="30" t="s">
        <v>411</v>
      </c>
      <c r="D164" s="31" t="s">
        <v>396</v>
      </c>
      <c r="E164" s="32"/>
      <c r="F164" s="32">
        <v>1052</v>
      </c>
    </row>
    <row r="165" spans="1:6" ht="45">
      <c r="A165" s="78"/>
      <c r="B165" s="23"/>
      <c r="C165" s="30" t="s">
        <v>412</v>
      </c>
      <c r="D165" s="31" t="s">
        <v>396</v>
      </c>
      <c r="E165" s="32"/>
      <c r="F165" s="32">
        <v>148</v>
      </c>
    </row>
    <row r="166" spans="1:6" ht="45">
      <c r="A166" s="78"/>
      <c r="B166" s="23"/>
      <c r="C166" s="30" t="s">
        <v>413</v>
      </c>
      <c r="D166" s="31" t="s">
        <v>393</v>
      </c>
      <c r="E166" s="32"/>
      <c r="F166" s="32">
        <v>1052</v>
      </c>
    </row>
    <row r="167" spans="1:6" ht="45">
      <c r="A167" s="78"/>
      <c r="B167" s="23"/>
      <c r="C167" s="30" t="s">
        <v>86</v>
      </c>
      <c r="D167" s="31" t="s">
        <v>393</v>
      </c>
      <c r="E167" s="32"/>
      <c r="F167" s="32">
        <v>148</v>
      </c>
    </row>
    <row r="168" spans="1:6" ht="18" customHeight="1">
      <c r="A168" s="78"/>
      <c r="B168" s="23"/>
      <c r="C168" s="30" t="s">
        <v>414</v>
      </c>
      <c r="D168" s="31" t="s">
        <v>19</v>
      </c>
      <c r="E168" s="32"/>
      <c r="F168" s="32">
        <v>526</v>
      </c>
    </row>
    <row r="169" spans="1:8" ht="18" customHeight="1">
      <c r="A169" s="78"/>
      <c r="B169" s="23"/>
      <c r="C169" s="30" t="s">
        <v>415</v>
      </c>
      <c r="D169" s="31" t="s">
        <v>19</v>
      </c>
      <c r="E169" s="32"/>
      <c r="F169" s="32">
        <v>74</v>
      </c>
      <c r="H169" s="199" t="s">
        <v>478</v>
      </c>
    </row>
    <row r="170" spans="1:6" ht="35.25" customHeight="1" hidden="1">
      <c r="A170" s="78"/>
      <c r="B170" s="23"/>
      <c r="C170" s="30" t="s">
        <v>476</v>
      </c>
      <c r="D170" s="31" t="s">
        <v>44</v>
      </c>
      <c r="E170" s="32"/>
      <c r="F170" s="32"/>
    </row>
    <row r="171" spans="1:6" ht="34.5" customHeight="1" hidden="1">
      <c r="A171" s="78"/>
      <c r="B171" s="23"/>
      <c r="C171" s="30" t="s">
        <v>477</v>
      </c>
      <c r="D171" s="31" t="s">
        <v>44</v>
      </c>
      <c r="E171" s="32"/>
      <c r="F171" s="32"/>
    </row>
    <row r="172" spans="1:6" ht="12" customHeight="1">
      <c r="A172" s="78"/>
      <c r="B172" s="23"/>
      <c r="C172" s="24"/>
      <c r="D172" s="25"/>
      <c r="E172" s="26"/>
      <c r="F172" s="26"/>
    </row>
    <row r="173" spans="1:6" s="87" customFormat="1" ht="23.25" customHeight="1">
      <c r="A173" s="79">
        <v>853</v>
      </c>
      <c r="B173" s="259" t="s">
        <v>174</v>
      </c>
      <c r="C173" s="260"/>
      <c r="D173" s="261"/>
      <c r="E173" s="86">
        <f>E174+E189</f>
        <v>281900</v>
      </c>
      <c r="F173" s="86">
        <f>F174</f>
        <v>201900</v>
      </c>
    </row>
    <row r="174" spans="1:6" ht="31.5" customHeight="1">
      <c r="A174" s="78"/>
      <c r="B174" s="21" t="s">
        <v>160</v>
      </c>
      <c r="C174" s="274" t="s">
        <v>163</v>
      </c>
      <c r="D174" s="275"/>
      <c r="E174" s="37">
        <f>E176</f>
        <v>201900</v>
      </c>
      <c r="F174" s="37">
        <f>SUM(F177:F188)</f>
        <v>201900</v>
      </c>
    </row>
    <row r="175" spans="1:6" ht="12" customHeight="1">
      <c r="A175" s="78"/>
      <c r="B175" s="68"/>
      <c r="C175" s="38"/>
      <c r="D175" s="39"/>
      <c r="E175" s="29"/>
      <c r="F175" s="29"/>
    </row>
    <row r="176" spans="1:6" ht="63.75" customHeight="1">
      <c r="A176" s="94"/>
      <c r="B176" s="69"/>
      <c r="C176" s="244" t="s">
        <v>95</v>
      </c>
      <c r="D176" s="159" t="s">
        <v>97</v>
      </c>
      <c r="E176" s="196">
        <v>201900</v>
      </c>
      <c r="F176" s="196"/>
    </row>
    <row r="177" spans="1:6" ht="18" customHeight="1">
      <c r="A177" s="78"/>
      <c r="B177" s="23"/>
      <c r="C177" s="38" t="s">
        <v>99</v>
      </c>
      <c r="D177" s="39" t="s">
        <v>23</v>
      </c>
      <c r="E177" s="29"/>
      <c r="F177" s="29">
        <v>83367</v>
      </c>
    </row>
    <row r="178" spans="1:6" ht="16.5" customHeight="1">
      <c r="A178" s="78"/>
      <c r="B178" s="23"/>
      <c r="C178" s="40" t="s">
        <v>40</v>
      </c>
      <c r="D178" s="41" t="s">
        <v>7</v>
      </c>
      <c r="E178" s="32"/>
      <c r="F178" s="32">
        <v>5033</v>
      </c>
    </row>
    <row r="179" spans="1:10" ht="20.25" customHeight="1">
      <c r="A179" s="78"/>
      <c r="B179" s="23"/>
      <c r="C179" s="40" t="s">
        <v>41</v>
      </c>
      <c r="D179" s="41" t="s">
        <v>9</v>
      </c>
      <c r="E179" s="32"/>
      <c r="F179" s="32">
        <v>20000</v>
      </c>
      <c r="J179" s="31"/>
    </row>
    <row r="180" spans="1:10" ht="18" customHeight="1">
      <c r="A180" s="78"/>
      <c r="B180" s="23"/>
      <c r="C180" s="40" t="s">
        <v>42</v>
      </c>
      <c r="D180" s="41" t="s">
        <v>11</v>
      </c>
      <c r="E180" s="32"/>
      <c r="F180" s="32">
        <v>2000</v>
      </c>
      <c r="J180" s="31"/>
    </row>
    <row r="181" spans="1:6" ht="19.5" customHeight="1">
      <c r="A181" s="78"/>
      <c r="B181" s="23"/>
      <c r="C181" s="40" t="s">
        <v>52</v>
      </c>
      <c r="D181" s="41" t="s">
        <v>53</v>
      </c>
      <c r="E181" s="32"/>
      <c r="F181" s="32">
        <v>50668</v>
      </c>
    </row>
    <row r="182" spans="1:6" ht="16.5" customHeight="1">
      <c r="A182" s="78"/>
      <c r="B182" s="23"/>
      <c r="C182" s="30" t="s">
        <v>100</v>
      </c>
      <c r="D182" s="31" t="s">
        <v>13</v>
      </c>
      <c r="E182" s="32"/>
      <c r="F182" s="32">
        <v>500</v>
      </c>
    </row>
    <row r="183" spans="1:6" ht="19.5" customHeight="1">
      <c r="A183" s="78"/>
      <c r="B183" s="23"/>
      <c r="C183" s="30" t="s">
        <v>101</v>
      </c>
      <c r="D183" s="31" t="s">
        <v>15</v>
      </c>
      <c r="E183" s="32"/>
      <c r="F183" s="32">
        <v>5000</v>
      </c>
    </row>
    <row r="184" spans="1:6" ht="18.75" customHeight="1">
      <c r="A184" s="78"/>
      <c r="B184" s="23"/>
      <c r="C184" s="30" t="s">
        <v>103</v>
      </c>
      <c r="D184" s="31" t="s">
        <v>3</v>
      </c>
      <c r="E184" s="32"/>
      <c r="F184" s="32">
        <v>31757</v>
      </c>
    </row>
    <row r="185" spans="1:6" ht="45">
      <c r="A185" s="78"/>
      <c r="B185" s="23"/>
      <c r="C185" s="30" t="s">
        <v>63</v>
      </c>
      <c r="D185" s="31" t="s">
        <v>396</v>
      </c>
      <c r="E185" s="32"/>
      <c r="F185" s="32">
        <v>554</v>
      </c>
    </row>
    <row r="186" spans="1:6" ht="15">
      <c r="A186" s="78"/>
      <c r="B186" s="23"/>
      <c r="C186" s="30" t="s">
        <v>104</v>
      </c>
      <c r="D186" s="31" t="s">
        <v>19</v>
      </c>
      <c r="E186" s="32"/>
      <c r="F186" s="32">
        <v>34</v>
      </c>
    </row>
    <row r="187" spans="1:6" ht="16.5" customHeight="1">
      <c r="A187" s="78"/>
      <c r="B187" s="23"/>
      <c r="C187" s="30" t="s">
        <v>105</v>
      </c>
      <c r="D187" s="31" t="s">
        <v>21</v>
      </c>
      <c r="E187" s="32"/>
      <c r="F187" s="32">
        <v>33</v>
      </c>
    </row>
    <row r="188" spans="1:6" ht="31.5" customHeight="1">
      <c r="A188" s="78"/>
      <c r="B188" s="23"/>
      <c r="C188" s="30" t="s">
        <v>43</v>
      </c>
      <c r="D188" s="31" t="s">
        <v>44</v>
      </c>
      <c r="E188" s="32"/>
      <c r="F188" s="32">
        <v>2954</v>
      </c>
    </row>
    <row r="189" spans="1:9" ht="33" customHeight="1">
      <c r="A189" s="78"/>
      <c r="B189" s="21" t="s">
        <v>161</v>
      </c>
      <c r="C189" s="274" t="s">
        <v>162</v>
      </c>
      <c r="D189" s="275"/>
      <c r="E189" s="37">
        <f>E191</f>
        <v>80000</v>
      </c>
      <c r="F189" s="37"/>
      <c r="H189" s="42"/>
      <c r="I189" s="42"/>
    </row>
    <row r="190" spans="1:6" ht="13.5" customHeight="1">
      <c r="A190" s="78"/>
      <c r="B190" s="68"/>
      <c r="C190" s="38"/>
      <c r="D190" s="39"/>
      <c r="E190" s="29"/>
      <c r="F190" s="29"/>
    </row>
    <row r="191" spans="1:6" ht="16.5" customHeight="1">
      <c r="A191" s="78"/>
      <c r="B191" s="23"/>
      <c r="C191" s="38" t="s">
        <v>175</v>
      </c>
      <c r="D191" s="39" t="s">
        <v>176</v>
      </c>
      <c r="E191" s="29">
        <v>80000</v>
      </c>
      <c r="F191" s="29"/>
    </row>
    <row r="192" spans="1:6" ht="15" customHeight="1">
      <c r="A192" s="78"/>
      <c r="B192" s="23"/>
      <c r="C192" s="281"/>
      <c r="D192" s="282"/>
      <c r="E192" s="36"/>
      <c r="F192" s="67"/>
    </row>
    <row r="193" spans="1:6" ht="12.75">
      <c r="A193" s="246"/>
      <c r="B193" s="264" t="s">
        <v>384</v>
      </c>
      <c r="C193" s="264"/>
      <c r="D193" s="265"/>
      <c r="E193" s="279">
        <f>E3+E13+E173</f>
        <v>2730506</v>
      </c>
      <c r="F193" s="279">
        <f>F3+F13+F173</f>
        <v>11614963</v>
      </c>
    </row>
    <row r="194" spans="1:6" ht="12.75">
      <c r="A194" s="247"/>
      <c r="B194" s="264"/>
      <c r="C194" s="264"/>
      <c r="D194" s="265"/>
      <c r="E194" s="280"/>
      <c r="F194" s="280"/>
    </row>
  </sheetData>
  <sheetProtection/>
  <mergeCells count="25">
    <mergeCell ref="B1:F1"/>
    <mergeCell ref="C4:D4"/>
    <mergeCell ref="C91:D91"/>
    <mergeCell ref="C45:D45"/>
    <mergeCell ref="B3:D3"/>
    <mergeCell ref="B13:D13"/>
    <mergeCell ref="C28:D28"/>
    <mergeCell ref="C40:D40"/>
    <mergeCell ref="C14:D14"/>
    <mergeCell ref="C174:D174"/>
    <mergeCell ref="C56:D56"/>
    <mergeCell ref="C64:D64"/>
    <mergeCell ref="C96:D96"/>
    <mergeCell ref="C97:D97"/>
    <mergeCell ref="B173:D173"/>
    <mergeCell ref="C60:F60"/>
    <mergeCell ref="C87:D87"/>
    <mergeCell ref="C137:D137"/>
    <mergeCell ref="C138:D138"/>
    <mergeCell ref="E193:E194"/>
    <mergeCell ref="F193:F194"/>
    <mergeCell ref="C189:D189"/>
    <mergeCell ref="A193:A194"/>
    <mergeCell ref="B193:D194"/>
    <mergeCell ref="C192:D192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7" r:id="rId1"/>
  <rowBreaks count="4" manualBreakCount="4">
    <brk id="27" max="5" man="1"/>
    <brk id="54" max="5" man="1"/>
    <brk id="82" max="5" man="1"/>
    <brk id="140" max="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7.57421875" style="0" customWidth="1"/>
    <col min="4" max="4" width="37.8515625" style="0" customWidth="1"/>
    <col min="5" max="5" width="12.57421875" style="0" customWidth="1"/>
    <col min="6" max="6" width="12.28125" style="0" customWidth="1"/>
  </cols>
  <sheetData>
    <row r="1" spans="2:6" ht="33.75" customHeight="1">
      <c r="B1" s="250" t="s">
        <v>511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27.75" customHeight="1">
      <c r="A3" s="79">
        <v>852</v>
      </c>
      <c r="B3" s="259" t="s">
        <v>131</v>
      </c>
      <c r="C3" s="260"/>
      <c r="D3" s="261"/>
      <c r="E3" s="86">
        <f>E4</f>
        <v>1890000</v>
      </c>
      <c r="F3" s="86">
        <f>F4</f>
        <v>2310639</v>
      </c>
    </row>
    <row r="4" spans="1:6" ht="15">
      <c r="A4" s="78"/>
      <c r="B4" s="20" t="s">
        <v>144</v>
      </c>
      <c r="C4" s="272" t="s">
        <v>145</v>
      </c>
      <c r="D4" s="273"/>
      <c r="E4" s="22">
        <f>E6</f>
        <v>1890000</v>
      </c>
      <c r="F4" s="22">
        <f>SUM(F7:F29)</f>
        <v>2310639</v>
      </c>
    </row>
    <row r="5" spans="1:6" ht="10.5" customHeight="1">
      <c r="A5" s="78"/>
      <c r="B5" s="23"/>
      <c r="C5" s="24"/>
      <c r="D5" s="25"/>
      <c r="E5" s="26"/>
      <c r="F5" s="26"/>
    </row>
    <row r="6" spans="1:6" ht="15">
      <c r="A6" s="78"/>
      <c r="B6" s="23"/>
      <c r="C6" s="24" t="s">
        <v>185</v>
      </c>
      <c r="D6" s="25" t="s">
        <v>186</v>
      </c>
      <c r="E6" s="26">
        <v>1890000</v>
      </c>
      <c r="F6" s="26"/>
    </row>
    <row r="7" spans="1:8" ht="31.5" customHeight="1">
      <c r="A7" s="78"/>
      <c r="B7" s="23"/>
      <c r="C7" s="30" t="s">
        <v>116</v>
      </c>
      <c r="D7" s="31" t="s">
        <v>168</v>
      </c>
      <c r="E7" s="32"/>
      <c r="F7" s="32">
        <v>1200</v>
      </c>
      <c r="H7" s="42"/>
    </row>
    <row r="8" spans="1:6" ht="22.5" customHeight="1">
      <c r="A8" s="78"/>
      <c r="B8" s="23"/>
      <c r="C8" s="30" t="s">
        <v>99</v>
      </c>
      <c r="D8" s="31" t="s">
        <v>23</v>
      </c>
      <c r="E8" s="32"/>
      <c r="F8" s="32">
        <f>1165765+1258</f>
        <v>1167023</v>
      </c>
    </row>
    <row r="9" spans="1:6" ht="21.75" customHeight="1">
      <c r="A9" s="78"/>
      <c r="B9" s="23"/>
      <c r="C9" s="30" t="s">
        <v>40</v>
      </c>
      <c r="D9" s="31" t="s">
        <v>7</v>
      </c>
      <c r="E9" s="32"/>
      <c r="F9" s="32">
        <v>90000</v>
      </c>
    </row>
    <row r="10" spans="1:6" ht="22.5" customHeight="1">
      <c r="A10" s="78"/>
      <c r="B10" s="23"/>
      <c r="C10" s="30" t="s">
        <v>41</v>
      </c>
      <c r="D10" s="31" t="s">
        <v>9</v>
      </c>
      <c r="E10" s="32"/>
      <c r="F10" s="32">
        <f>215919+216</f>
        <v>216135</v>
      </c>
    </row>
    <row r="11" spans="1:6" ht="18.75" customHeight="1">
      <c r="A11" s="78"/>
      <c r="B11" s="23"/>
      <c r="C11" s="30" t="s">
        <v>42</v>
      </c>
      <c r="D11" s="31" t="s">
        <v>11</v>
      </c>
      <c r="E11" s="32"/>
      <c r="F11" s="32">
        <f>30508+31</f>
        <v>30539</v>
      </c>
    </row>
    <row r="12" spans="1:6" ht="19.5" customHeight="1">
      <c r="A12" s="78"/>
      <c r="B12" s="23"/>
      <c r="C12" s="30" t="s">
        <v>52</v>
      </c>
      <c r="D12" s="31" t="s">
        <v>53</v>
      </c>
      <c r="E12" s="32"/>
      <c r="F12" s="32">
        <v>10000</v>
      </c>
    </row>
    <row r="13" spans="1:6" ht="18" customHeight="1">
      <c r="A13" s="78"/>
      <c r="B13" s="23"/>
      <c r="C13" s="30" t="s">
        <v>100</v>
      </c>
      <c r="D13" s="31" t="s">
        <v>13</v>
      </c>
      <c r="E13" s="32"/>
      <c r="F13" s="32">
        <v>120000</v>
      </c>
    </row>
    <row r="14" spans="1:6" ht="20.25" customHeight="1">
      <c r="A14" s="78"/>
      <c r="B14" s="23"/>
      <c r="C14" s="30" t="s">
        <v>178</v>
      </c>
      <c r="D14" s="31" t="s">
        <v>181</v>
      </c>
      <c r="E14" s="32"/>
      <c r="F14" s="32">
        <v>260000</v>
      </c>
    </row>
    <row r="15" spans="1:6" ht="33.75" customHeight="1">
      <c r="A15" s="78"/>
      <c r="B15" s="23"/>
      <c r="C15" s="30" t="s">
        <v>179</v>
      </c>
      <c r="D15" s="31" t="s">
        <v>182</v>
      </c>
      <c r="E15" s="32"/>
      <c r="F15" s="32">
        <v>44000</v>
      </c>
    </row>
    <row r="16" spans="1:6" ht="19.5" customHeight="1">
      <c r="A16" s="78"/>
      <c r="B16" s="23"/>
      <c r="C16" s="30" t="s">
        <v>101</v>
      </c>
      <c r="D16" s="31" t="s">
        <v>15</v>
      </c>
      <c r="E16" s="32"/>
      <c r="F16" s="32">
        <v>190000</v>
      </c>
    </row>
    <row r="17" spans="1:6" ht="17.25" customHeight="1">
      <c r="A17" s="78"/>
      <c r="B17" s="23"/>
      <c r="C17" s="30" t="s">
        <v>102</v>
      </c>
      <c r="D17" s="31" t="s">
        <v>17</v>
      </c>
      <c r="E17" s="32"/>
      <c r="F17" s="32">
        <v>20000</v>
      </c>
    </row>
    <row r="18" spans="1:6" ht="21" customHeight="1">
      <c r="A18" s="78"/>
      <c r="B18" s="23"/>
      <c r="C18" s="33" t="s">
        <v>29</v>
      </c>
      <c r="D18" s="31" t="s">
        <v>25</v>
      </c>
      <c r="E18" s="32"/>
      <c r="F18" s="32">
        <v>9000</v>
      </c>
    </row>
    <row r="19" spans="1:6" ht="24" customHeight="1">
      <c r="A19" s="78"/>
      <c r="B19" s="23"/>
      <c r="C19" s="33" t="s">
        <v>103</v>
      </c>
      <c r="D19" s="31" t="s">
        <v>3</v>
      </c>
      <c r="E19" s="32"/>
      <c r="F19" s="32">
        <v>80000</v>
      </c>
    </row>
    <row r="20" spans="1:6" ht="21.75" customHeight="1">
      <c r="A20" s="78"/>
      <c r="B20" s="23"/>
      <c r="C20" s="33" t="s">
        <v>51</v>
      </c>
      <c r="D20" s="31" t="s">
        <v>56</v>
      </c>
      <c r="E20" s="32"/>
      <c r="F20" s="32">
        <v>714</v>
      </c>
    </row>
    <row r="21" spans="1:6" ht="45">
      <c r="A21" s="78"/>
      <c r="B21" s="23"/>
      <c r="C21" s="30" t="s">
        <v>63</v>
      </c>
      <c r="D21" s="31" t="s">
        <v>396</v>
      </c>
      <c r="E21" s="32"/>
      <c r="F21" s="32">
        <v>4000</v>
      </c>
    </row>
    <row r="22" spans="1:6" ht="45">
      <c r="A22" s="78"/>
      <c r="B22" s="23"/>
      <c r="C22" s="30" t="s">
        <v>64</v>
      </c>
      <c r="D22" s="31" t="s">
        <v>393</v>
      </c>
      <c r="E22" s="32"/>
      <c r="F22" s="32">
        <v>3500</v>
      </c>
    </row>
    <row r="23" spans="1:6" ht="32.25" customHeight="1">
      <c r="A23" s="78"/>
      <c r="B23" s="23"/>
      <c r="C23" s="30" t="s">
        <v>180</v>
      </c>
      <c r="D23" s="31" t="s">
        <v>183</v>
      </c>
      <c r="E23" s="32"/>
      <c r="F23" s="32">
        <v>1000</v>
      </c>
    </row>
    <row r="24" spans="1:6" ht="21" customHeight="1">
      <c r="A24" s="78"/>
      <c r="B24" s="23"/>
      <c r="C24" s="30" t="s">
        <v>104</v>
      </c>
      <c r="D24" s="31" t="s">
        <v>19</v>
      </c>
      <c r="E24" s="32"/>
      <c r="F24" s="32">
        <v>1000</v>
      </c>
    </row>
    <row r="25" spans="1:6" ht="21" customHeight="1">
      <c r="A25" s="78"/>
      <c r="B25" s="23"/>
      <c r="C25" s="30" t="s">
        <v>54</v>
      </c>
      <c r="D25" s="31" t="s">
        <v>28</v>
      </c>
      <c r="E25" s="32"/>
      <c r="F25" s="32">
        <v>1500</v>
      </c>
    </row>
    <row r="26" spans="1:6" ht="24" customHeight="1">
      <c r="A26" s="78"/>
      <c r="B26" s="23"/>
      <c r="C26" s="30" t="s">
        <v>105</v>
      </c>
      <c r="D26" s="31" t="s">
        <v>21</v>
      </c>
      <c r="E26" s="32"/>
      <c r="F26" s="32">
        <v>5000</v>
      </c>
    </row>
    <row r="27" spans="1:6" ht="32.25" customHeight="1">
      <c r="A27" s="78"/>
      <c r="B27" s="23"/>
      <c r="C27" s="30" t="s">
        <v>43</v>
      </c>
      <c r="D27" s="31" t="s">
        <v>110</v>
      </c>
      <c r="E27" s="32"/>
      <c r="F27" s="32">
        <v>53000</v>
      </c>
    </row>
    <row r="28" spans="1:6" ht="33.75" customHeight="1">
      <c r="A28" s="78"/>
      <c r="B28" s="23"/>
      <c r="C28" s="30" t="s">
        <v>166</v>
      </c>
      <c r="D28" s="31" t="s">
        <v>184</v>
      </c>
      <c r="E28" s="32"/>
      <c r="F28" s="32">
        <v>28</v>
      </c>
    </row>
    <row r="29" spans="1:6" ht="33" customHeight="1">
      <c r="A29" s="78"/>
      <c r="B29" s="23"/>
      <c r="C29" s="24" t="s">
        <v>65</v>
      </c>
      <c r="D29" s="25" t="s">
        <v>66</v>
      </c>
      <c r="E29" s="26"/>
      <c r="F29" s="26">
        <v>3000</v>
      </c>
    </row>
    <row r="30" spans="1:6" ht="12.75" customHeight="1">
      <c r="A30" s="78"/>
      <c r="B30" s="69"/>
      <c r="C30" s="45"/>
      <c r="D30" s="43"/>
      <c r="E30" s="44"/>
      <c r="F30" s="44"/>
    </row>
    <row r="31" spans="1:6" ht="12.75">
      <c r="A31" s="246"/>
      <c r="B31" s="251" t="s">
        <v>385</v>
      </c>
      <c r="C31" s="251"/>
      <c r="D31" s="252"/>
      <c r="E31" s="270">
        <f>E4</f>
        <v>1890000</v>
      </c>
      <c r="F31" s="278">
        <f>F4</f>
        <v>2310639</v>
      </c>
    </row>
    <row r="32" spans="1:6" ht="12.75">
      <c r="A32" s="247"/>
      <c r="B32" s="253"/>
      <c r="C32" s="253"/>
      <c r="D32" s="254"/>
      <c r="E32" s="271"/>
      <c r="F32" s="254"/>
    </row>
  </sheetData>
  <sheetProtection/>
  <mergeCells count="7">
    <mergeCell ref="A31:A32"/>
    <mergeCell ref="C4:D4"/>
    <mergeCell ref="B1:F1"/>
    <mergeCell ref="B31:D32"/>
    <mergeCell ref="E31:E32"/>
    <mergeCell ref="F31:F32"/>
    <mergeCell ref="B3:D3"/>
  </mergeCells>
  <printOptions/>
  <pageMargins left="0.75" right="0.75" top="0.49" bottom="0.5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6.8515625" style="0" customWidth="1"/>
    <col min="4" max="4" width="37.8515625" style="0" customWidth="1"/>
    <col min="5" max="5" width="13.28125" style="0" customWidth="1"/>
    <col min="6" max="6" width="12.28125" style="0" customWidth="1"/>
  </cols>
  <sheetData>
    <row r="1" spans="2:6" ht="34.5" customHeight="1">
      <c r="B1" s="250" t="s">
        <v>510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27.75" customHeight="1">
      <c r="A3" s="79">
        <v>852</v>
      </c>
      <c r="B3" s="259" t="s">
        <v>131</v>
      </c>
      <c r="C3" s="260"/>
      <c r="D3" s="261"/>
      <c r="E3" s="86">
        <f>E4</f>
        <v>3195000</v>
      </c>
      <c r="F3" s="86">
        <f>F4</f>
        <v>6807699</v>
      </c>
    </row>
    <row r="4" spans="1:6" ht="15">
      <c r="A4" s="78"/>
      <c r="B4" s="20" t="s">
        <v>144</v>
      </c>
      <c r="C4" s="272" t="s">
        <v>145</v>
      </c>
      <c r="D4" s="273"/>
      <c r="E4" s="22">
        <f>E6+E7</f>
        <v>3195000</v>
      </c>
      <c r="F4" s="22">
        <f>SUM(F8:F32)</f>
        <v>6807699</v>
      </c>
    </row>
    <row r="5" spans="1:6" ht="15">
      <c r="A5" s="78"/>
      <c r="B5" s="23"/>
      <c r="C5" s="24"/>
      <c r="D5" s="25"/>
      <c r="E5" s="26"/>
      <c r="F5" s="26"/>
    </row>
    <row r="6" spans="1:6" ht="15">
      <c r="A6" s="78"/>
      <c r="B6" s="23"/>
      <c r="C6" s="24" t="s">
        <v>185</v>
      </c>
      <c r="D6" s="25" t="s">
        <v>186</v>
      </c>
      <c r="E6" s="26">
        <v>3180000</v>
      </c>
      <c r="F6" s="26"/>
    </row>
    <row r="7" spans="1:6" ht="15">
      <c r="A7" s="78"/>
      <c r="B7" s="23"/>
      <c r="C7" s="30" t="s">
        <v>175</v>
      </c>
      <c r="D7" s="31" t="s">
        <v>176</v>
      </c>
      <c r="E7" s="32">
        <v>15000</v>
      </c>
      <c r="F7" s="32"/>
    </row>
    <row r="8" spans="1:8" ht="31.5" customHeight="1">
      <c r="A8" s="78"/>
      <c r="B8" s="23"/>
      <c r="C8" s="30" t="s">
        <v>116</v>
      </c>
      <c r="D8" s="31" t="s">
        <v>168</v>
      </c>
      <c r="E8" s="32"/>
      <c r="F8" s="32">
        <v>20000</v>
      </c>
      <c r="H8" s="42"/>
    </row>
    <row r="9" spans="1:6" ht="22.5" customHeight="1">
      <c r="A9" s="78"/>
      <c r="B9" s="23"/>
      <c r="C9" s="30" t="s">
        <v>99</v>
      </c>
      <c r="D9" s="31" t="s">
        <v>23</v>
      </c>
      <c r="E9" s="32"/>
      <c r="F9" s="32">
        <f>3858724+5870</f>
        <v>3864594</v>
      </c>
    </row>
    <row r="10" spans="1:6" ht="21.75" customHeight="1">
      <c r="A10" s="78"/>
      <c r="B10" s="23"/>
      <c r="C10" s="30" t="s">
        <v>40</v>
      </c>
      <c r="D10" s="31" t="s">
        <v>7</v>
      </c>
      <c r="E10" s="32"/>
      <c r="F10" s="32">
        <v>309000</v>
      </c>
    </row>
    <row r="11" spans="1:6" ht="22.5" customHeight="1">
      <c r="A11" s="78"/>
      <c r="B11" s="23"/>
      <c r="C11" s="30" t="s">
        <v>41</v>
      </c>
      <c r="D11" s="31" t="s">
        <v>9</v>
      </c>
      <c r="E11" s="32"/>
      <c r="F11" s="32">
        <f>712321+1009</f>
        <v>713330</v>
      </c>
    </row>
    <row r="12" spans="1:10" ht="21.75" customHeight="1">
      <c r="A12" s="78"/>
      <c r="B12" s="23"/>
      <c r="C12" s="30" t="s">
        <v>42</v>
      </c>
      <c r="D12" s="31" t="s">
        <v>11</v>
      </c>
      <c r="E12" s="32"/>
      <c r="F12" s="32">
        <f>84660+144</f>
        <v>84804</v>
      </c>
      <c r="J12" s="42">
        <f>F9+F10+F11+F12+F13+F31</f>
        <v>5024499</v>
      </c>
    </row>
    <row r="13" spans="1:6" ht="19.5" customHeight="1">
      <c r="A13" s="78"/>
      <c r="B13" s="23"/>
      <c r="C13" s="30" t="s">
        <v>52</v>
      </c>
      <c r="D13" s="31" t="s">
        <v>53</v>
      </c>
      <c r="E13" s="32"/>
      <c r="F13" s="32">
        <v>16200</v>
      </c>
    </row>
    <row r="14" spans="1:6" ht="23.25" customHeight="1">
      <c r="A14" s="78"/>
      <c r="B14" s="23"/>
      <c r="C14" s="30" t="s">
        <v>100</v>
      </c>
      <c r="D14" s="31" t="s">
        <v>13</v>
      </c>
      <c r="E14" s="32"/>
      <c r="F14" s="32">
        <v>180000</v>
      </c>
    </row>
    <row r="15" spans="1:6" ht="23.25" customHeight="1">
      <c r="A15" s="78"/>
      <c r="B15" s="23"/>
      <c r="C15" s="30" t="s">
        <v>178</v>
      </c>
      <c r="D15" s="31" t="s">
        <v>181</v>
      </c>
      <c r="E15" s="32"/>
      <c r="F15" s="32">
        <v>503700</v>
      </c>
    </row>
    <row r="16" spans="1:6" ht="33.75" customHeight="1">
      <c r="A16" s="78"/>
      <c r="B16" s="23"/>
      <c r="C16" s="30" t="s">
        <v>179</v>
      </c>
      <c r="D16" s="31" t="s">
        <v>182</v>
      </c>
      <c r="E16" s="32"/>
      <c r="F16" s="32">
        <v>89000</v>
      </c>
    </row>
    <row r="17" spans="1:6" ht="19.5" customHeight="1">
      <c r="A17" s="78"/>
      <c r="B17" s="23"/>
      <c r="C17" s="30" t="s">
        <v>101</v>
      </c>
      <c r="D17" s="31" t="s">
        <v>15</v>
      </c>
      <c r="E17" s="32"/>
      <c r="F17" s="32">
        <v>520000</v>
      </c>
    </row>
    <row r="18" spans="1:6" ht="17.25" customHeight="1">
      <c r="A18" s="78"/>
      <c r="B18" s="23"/>
      <c r="C18" s="30" t="s">
        <v>102</v>
      </c>
      <c r="D18" s="31" t="s">
        <v>17</v>
      </c>
      <c r="E18" s="32"/>
      <c r="F18" s="32">
        <v>90000</v>
      </c>
    </row>
    <row r="19" spans="1:6" ht="21" customHeight="1">
      <c r="A19" s="78"/>
      <c r="B19" s="23"/>
      <c r="C19" s="33" t="s">
        <v>29</v>
      </c>
      <c r="D19" s="31" t="s">
        <v>25</v>
      </c>
      <c r="E19" s="32"/>
      <c r="F19" s="32">
        <v>20000</v>
      </c>
    </row>
    <row r="20" spans="1:6" ht="24" customHeight="1">
      <c r="A20" s="78"/>
      <c r="B20" s="23"/>
      <c r="C20" s="33" t="s">
        <v>103</v>
      </c>
      <c r="D20" s="31" t="s">
        <v>3</v>
      </c>
      <c r="E20" s="32"/>
      <c r="F20" s="32">
        <v>90000</v>
      </c>
    </row>
    <row r="21" spans="1:6" ht="21.75" customHeight="1">
      <c r="A21" s="78"/>
      <c r="B21" s="23"/>
      <c r="C21" s="33" t="s">
        <v>51</v>
      </c>
      <c r="D21" s="31" t="s">
        <v>56</v>
      </c>
      <c r="E21" s="32"/>
      <c r="F21" s="32">
        <v>3000</v>
      </c>
    </row>
    <row r="22" spans="1:6" ht="45">
      <c r="A22" s="78"/>
      <c r="B22" s="23"/>
      <c r="C22" s="30" t="s">
        <v>63</v>
      </c>
      <c r="D22" s="31" t="s">
        <v>396</v>
      </c>
      <c r="E22" s="32"/>
      <c r="F22" s="32">
        <v>6500</v>
      </c>
    </row>
    <row r="23" spans="1:6" ht="45">
      <c r="A23" s="78"/>
      <c r="B23" s="23"/>
      <c r="C23" s="30" t="s">
        <v>64</v>
      </c>
      <c r="D23" s="31" t="s">
        <v>393</v>
      </c>
      <c r="E23" s="32"/>
      <c r="F23" s="32">
        <v>6000</v>
      </c>
    </row>
    <row r="24" spans="1:6" ht="32.25" customHeight="1">
      <c r="A24" s="78"/>
      <c r="B24" s="23"/>
      <c r="C24" s="30" t="s">
        <v>180</v>
      </c>
      <c r="D24" s="31" t="s">
        <v>183</v>
      </c>
      <c r="E24" s="32"/>
      <c r="F24" s="32">
        <v>1000</v>
      </c>
    </row>
    <row r="25" spans="1:6" ht="21" customHeight="1">
      <c r="A25" s="78"/>
      <c r="B25" s="23"/>
      <c r="C25" s="30" t="s">
        <v>104</v>
      </c>
      <c r="D25" s="31" t="s">
        <v>109</v>
      </c>
      <c r="E25" s="32"/>
      <c r="F25" s="32">
        <v>3500</v>
      </c>
    </row>
    <row r="26" spans="1:6" ht="24" customHeight="1">
      <c r="A26" s="78"/>
      <c r="B26" s="23"/>
      <c r="C26" s="30" t="s">
        <v>105</v>
      </c>
      <c r="D26" s="31" t="s">
        <v>21</v>
      </c>
      <c r="E26" s="32"/>
      <c r="F26" s="32">
        <v>20000</v>
      </c>
    </row>
    <row r="27" spans="1:6" ht="32.25" customHeight="1">
      <c r="A27" s="78"/>
      <c r="B27" s="23"/>
      <c r="C27" s="30" t="s">
        <v>43</v>
      </c>
      <c r="D27" s="31" t="s">
        <v>110</v>
      </c>
      <c r="E27" s="32"/>
      <c r="F27" s="32">
        <v>215000</v>
      </c>
    </row>
    <row r="28" spans="1:6" ht="22.5" customHeight="1">
      <c r="A28" s="78"/>
      <c r="B28" s="23"/>
      <c r="C28" s="30" t="s">
        <v>120</v>
      </c>
      <c r="D28" s="31" t="s">
        <v>26</v>
      </c>
      <c r="E28" s="32"/>
      <c r="F28" s="32">
        <v>10500</v>
      </c>
    </row>
    <row r="29" spans="1:6" ht="33.75" customHeight="1">
      <c r="A29" s="78"/>
      <c r="B29" s="23"/>
      <c r="C29" s="30" t="s">
        <v>166</v>
      </c>
      <c r="D29" s="31" t="s">
        <v>184</v>
      </c>
      <c r="E29" s="32"/>
      <c r="F29" s="32">
        <v>2000</v>
      </c>
    </row>
    <row r="30" spans="1:6" ht="33" customHeight="1">
      <c r="A30" s="78"/>
      <c r="B30" s="23"/>
      <c r="C30" s="24" t="s">
        <v>65</v>
      </c>
      <c r="D30" s="25" t="s">
        <v>66</v>
      </c>
      <c r="E30" s="26"/>
      <c r="F30" s="26">
        <v>3000</v>
      </c>
    </row>
    <row r="31" spans="1:6" ht="24.75" customHeight="1">
      <c r="A31" s="78"/>
      <c r="B31" s="23"/>
      <c r="C31" s="34" t="s">
        <v>421</v>
      </c>
      <c r="D31" s="35" t="s">
        <v>422</v>
      </c>
      <c r="E31" s="36"/>
      <c r="F31" s="36">
        <v>36571</v>
      </c>
    </row>
    <row r="32" spans="1:6" ht="7.5" customHeight="1">
      <c r="A32" s="78"/>
      <c r="B32" s="69"/>
      <c r="C32" s="45"/>
      <c r="D32" s="43"/>
      <c r="E32" s="44"/>
      <c r="F32" s="44"/>
    </row>
    <row r="33" spans="1:6" ht="12.75">
      <c r="A33" s="246"/>
      <c r="B33" s="251" t="s">
        <v>385</v>
      </c>
      <c r="C33" s="251"/>
      <c r="D33" s="252"/>
      <c r="E33" s="270">
        <f>E4</f>
        <v>3195000</v>
      </c>
      <c r="F33" s="278">
        <f>F4</f>
        <v>6807699</v>
      </c>
    </row>
    <row r="34" spans="1:6" ht="12.75">
      <c r="A34" s="247"/>
      <c r="B34" s="253"/>
      <c r="C34" s="253"/>
      <c r="D34" s="254"/>
      <c r="E34" s="271"/>
      <c r="F34" s="254"/>
    </row>
  </sheetData>
  <sheetProtection/>
  <mergeCells count="7">
    <mergeCell ref="A33:A34"/>
    <mergeCell ref="C4:D4"/>
    <mergeCell ref="B1:F1"/>
    <mergeCell ref="B33:D34"/>
    <mergeCell ref="E33:E34"/>
    <mergeCell ref="F33:F34"/>
    <mergeCell ref="B3:D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28">
      <selection activeCell="O31" sqref="O31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50" t="s">
        <v>512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59" t="s">
        <v>130</v>
      </c>
      <c r="C3" s="260"/>
      <c r="D3" s="261"/>
      <c r="E3" s="86"/>
      <c r="F3" s="86">
        <f>F4</f>
        <v>562</v>
      </c>
    </row>
    <row r="4" spans="1:6" ht="59.25" customHeight="1">
      <c r="A4" s="78"/>
      <c r="B4" s="20" t="s">
        <v>193</v>
      </c>
      <c r="C4" s="268" t="s">
        <v>89</v>
      </c>
      <c r="D4" s="269"/>
      <c r="E4" s="22"/>
      <c r="F4" s="22">
        <f>F6</f>
        <v>562</v>
      </c>
    </row>
    <row r="5" spans="1:6" ht="15">
      <c r="A5" s="78"/>
      <c r="B5" s="23"/>
      <c r="C5" s="24"/>
      <c r="D5" s="25"/>
      <c r="E5" s="26"/>
      <c r="F5" s="26"/>
    </row>
    <row r="6" spans="1:10" ht="21" customHeight="1">
      <c r="A6" s="78"/>
      <c r="B6" s="23"/>
      <c r="C6" s="30" t="s">
        <v>194</v>
      </c>
      <c r="D6" s="31" t="s">
        <v>91</v>
      </c>
      <c r="E6" s="32"/>
      <c r="F6" s="32">
        <v>562</v>
      </c>
      <c r="H6" s="42"/>
      <c r="J6" s="199" t="s">
        <v>478</v>
      </c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31.5" customHeight="1">
      <c r="A8" s="79">
        <v>852</v>
      </c>
      <c r="B8" s="259" t="s">
        <v>131</v>
      </c>
      <c r="C8" s="260"/>
      <c r="D8" s="261"/>
      <c r="E8" s="86">
        <f>E9</f>
        <v>2987000</v>
      </c>
      <c r="F8" s="86">
        <f>F9</f>
        <v>5119029</v>
      </c>
    </row>
    <row r="9" spans="1:6" ht="15">
      <c r="A9" s="78"/>
      <c r="B9" s="20" t="s">
        <v>144</v>
      </c>
      <c r="C9" s="272" t="s">
        <v>145</v>
      </c>
      <c r="D9" s="273"/>
      <c r="E9" s="22">
        <f>E12+E11</f>
        <v>2987000</v>
      </c>
      <c r="F9" s="22">
        <f>SUM(F13:F35)</f>
        <v>5119029</v>
      </c>
    </row>
    <row r="10" spans="1:6" ht="15">
      <c r="A10" s="78"/>
      <c r="B10" s="23"/>
      <c r="C10" s="24"/>
      <c r="D10" s="25"/>
      <c r="E10" s="26"/>
      <c r="F10" s="26"/>
    </row>
    <row r="11" spans="1:6" ht="90">
      <c r="A11" s="78"/>
      <c r="B11" s="23"/>
      <c r="C11" s="121" t="s">
        <v>189</v>
      </c>
      <c r="D11" s="122" t="s">
        <v>420</v>
      </c>
      <c r="E11" s="32">
        <v>12000</v>
      </c>
      <c r="F11" s="32"/>
    </row>
    <row r="12" spans="1:6" ht="15">
      <c r="A12" s="78"/>
      <c r="B12" s="23"/>
      <c r="C12" s="30" t="s">
        <v>185</v>
      </c>
      <c r="D12" s="31" t="s">
        <v>186</v>
      </c>
      <c r="E12" s="32">
        <v>2975000</v>
      </c>
      <c r="F12" s="32"/>
    </row>
    <row r="13" spans="1:8" ht="31.5" customHeight="1">
      <c r="A13" s="78"/>
      <c r="B13" s="23"/>
      <c r="C13" s="30" t="s">
        <v>116</v>
      </c>
      <c r="D13" s="31" t="s">
        <v>168</v>
      </c>
      <c r="E13" s="32"/>
      <c r="F13" s="32">
        <v>8000</v>
      </c>
      <c r="H13" s="42"/>
    </row>
    <row r="14" spans="1:6" ht="22.5" customHeight="1">
      <c r="A14" s="78"/>
      <c r="B14" s="23"/>
      <c r="C14" s="30" t="s">
        <v>99</v>
      </c>
      <c r="D14" s="31" t="s">
        <v>23</v>
      </c>
      <c r="E14" s="32"/>
      <c r="F14" s="32">
        <f>2854406+5554</f>
        <v>2859960</v>
      </c>
    </row>
    <row r="15" spans="1:6" ht="21.75" customHeight="1">
      <c r="A15" s="78"/>
      <c r="B15" s="23"/>
      <c r="C15" s="30" t="s">
        <v>40</v>
      </c>
      <c r="D15" s="31" t="s">
        <v>7</v>
      </c>
      <c r="E15" s="32"/>
      <c r="F15" s="32">
        <v>228000</v>
      </c>
    </row>
    <row r="16" spans="1:8" ht="22.5" customHeight="1">
      <c r="A16" s="78"/>
      <c r="B16" s="23"/>
      <c r="C16" s="30" t="s">
        <v>41</v>
      </c>
      <c r="D16" s="31" t="s">
        <v>9</v>
      </c>
      <c r="E16" s="32"/>
      <c r="F16" s="32">
        <f>530855+955</f>
        <v>531810</v>
      </c>
      <c r="H16" s="42">
        <f>F14+F15+F16+F17+F18+F35</f>
        <v>3725396</v>
      </c>
    </row>
    <row r="17" spans="1:6" ht="21.75" customHeight="1">
      <c r="A17" s="78"/>
      <c r="B17" s="23"/>
      <c r="C17" s="30" t="s">
        <v>42</v>
      </c>
      <c r="D17" s="31" t="s">
        <v>11</v>
      </c>
      <c r="E17" s="32"/>
      <c r="F17" s="32">
        <f>74490+136</f>
        <v>74626</v>
      </c>
    </row>
    <row r="18" spans="1:6" ht="19.5" customHeight="1">
      <c r="A18" s="78"/>
      <c r="B18" s="23"/>
      <c r="C18" s="30" t="s">
        <v>52</v>
      </c>
      <c r="D18" s="31" t="s">
        <v>53</v>
      </c>
      <c r="E18" s="32"/>
      <c r="F18" s="32">
        <v>5000</v>
      </c>
    </row>
    <row r="19" spans="1:6" ht="23.25" customHeight="1">
      <c r="A19" s="78"/>
      <c r="B19" s="23"/>
      <c r="C19" s="30" t="s">
        <v>100</v>
      </c>
      <c r="D19" s="31" t="s">
        <v>13</v>
      </c>
      <c r="E19" s="32"/>
      <c r="F19" s="32">
        <v>150000</v>
      </c>
    </row>
    <row r="20" spans="1:6" ht="23.25" customHeight="1">
      <c r="A20" s="78"/>
      <c r="B20" s="23"/>
      <c r="C20" s="30" t="s">
        <v>178</v>
      </c>
      <c r="D20" s="31" t="s">
        <v>181</v>
      </c>
      <c r="E20" s="32"/>
      <c r="F20" s="32">
        <v>380000</v>
      </c>
    </row>
    <row r="21" spans="1:6" ht="33.75" customHeight="1">
      <c r="A21" s="78"/>
      <c r="B21" s="23"/>
      <c r="C21" s="30" t="s">
        <v>179</v>
      </c>
      <c r="D21" s="31" t="s">
        <v>182</v>
      </c>
      <c r="E21" s="32"/>
      <c r="F21" s="32">
        <v>45000</v>
      </c>
    </row>
    <row r="22" spans="1:6" ht="19.5" customHeight="1">
      <c r="A22" s="78"/>
      <c r="B22" s="23"/>
      <c r="C22" s="30" t="s">
        <v>101</v>
      </c>
      <c r="D22" s="31" t="s">
        <v>15</v>
      </c>
      <c r="E22" s="32"/>
      <c r="F22" s="32">
        <v>450000</v>
      </c>
    </row>
    <row r="23" spans="1:6" ht="17.25" customHeight="1">
      <c r="A23" s="78"/>
      <c r="B23" s="23"/>
      <c r="C23" s="30" t="s">
        <v>102</v>
      </c>
      <c r="D23" s="31" t="s">
        <v>17</v>
      </c>
      <c r="E23" s="32"/>
      <c r="F23" s="32">
        <v>60000</v>
      </c>
    </row>
    <row r="24" spans="1:6" ht="21" customHeight="1">
      <c r="A24" s="78"/>
      <c r="B24" s="23"/>
      <c r="C24" s="33" t="s">
        <v>29</v>
      </c>
      <c r="D24" s="31" t="s">
        <v>25</v>
      </c>
      <c r="E24" s="32"/>
      <c r="F24" s="32">
        <v>3600</v>
      </c>
    </row>
    <row r="25" spans="1:6" ht="24" customHeight="1">
      <c r="A25" s="78"/>
      <c r="B25" s="23"/>
      <c r="C25" s="33" t="s">
        <v>103</v>
      </c>
      <c r="D25" s="31" t="s">
        <v>108</v>
      </c>
      <c r="E25" s="32"/>
      <c r="F25" s="32">
        <v>90000</v>
      </c>
    </row>
    <row r="26" spans="1:6" ht="21.75" customHeight="1">
      <c r="A26" s="78"/>
      <c r="B26" s="23"/>
      <c r="C26" s="33" t="s">
        <v>51</v>
      </c>
      <c r="D26" s="31" t="s">
        <v>56</v>
      </c>
      <c r="E26" s="32"/>
      <c r="F26" s="32">
        <v>2000</v>
      </c>
    </row>
    <row r="27" spans="1:6" ht="45">
      <c r="A27" s="78"/>
      <c r="B27" s="23"/>
      <c r="C27" s="30" t="s">
        <v>63</v>
      </c>
      <c r="D27" s="31" t="s">
        <v>396</v>
      </c>
      <c r="E27" s="32"/>
      <c r="F27" s="32">
        <v>4782</v>
      </c>
    </row>
    <row r="28" spans="1:6" ht="45">
      <c r="A28" s="78"/>
      <c r="B28" s="23"/>
      <c r="C28" s="30" t="s">
        <v>64</v>
      </c>
      <c r="D28" s="31" t="s">
        <v>393</v>
      </c>
      <c r="E28" s="32"/>
      <c r="F28" s="32">
        <v>6000</v>
      </c>
    </row>
    <row r="29" spans="1:6" ht="21" customHeight="1">
      <c r="A29" s="94"/>
      <c r="B29" s="69"/>
      <c r="C29" s="181" t="s">
        <v>104</v>
      </c>
      <c r="D29" s="159" t="s">
        <v>109</v>
      </c>
      <c r="E29" s="44"/>
      <c r="F29" s="44">
        <v>1200</v>
      </c>
    </row>
    <row r="30" spans="1:6" ht="24" customHeight="1">
      <c r="A30" s="78"/>
      <c r="B30" s="23"/>
      <c r="C30" s="27" t="s">
        <v>105</v>
      </c>
      <c r="D30" s="28" t="s">
        <v>21</v>
      </c>
      <c r="E30" s="29"/>
      <c r="F30" s="29">
        <v>15000</v>
      </c>
    </row>
    <row r="31" spans="1:6" ht="32.25" customHeight="1">
      <c r="A31" s="78"/>
      <c r="B31" s="23"/>
      <c r="C31" s="34" t="s">
        <v>43</v>
      </c>
      <c r="D31" s="35" t="s">
        <v>44</v>
      </c>
      <c r="E31" s="36"/>
      <c r="F31" s="36">
        <v>145000</v>
      </c>
    </row>
    <row r="32" spans="1:6" ht="22.5" customHeight="1">
      <c r="A32" s="78"/>
      <c r="B32" s="23"/>
      <c r="C32" s="34" t="s">
        <v>120</v>
      </c>
      <c r="D32" s="35" t="s">
        <v>26</v>
      </c>
      <c r="E32" s="36"/>
      <c r="F32" s="36">
        <v>29000</v>
      </c>
    </row>
    <row r="33" spans="1:6" ht="33.75" customHeight="1">
      <c r="A33" s="78"/>
      <c r="B33" s="23"/>
      <c r="C33" s="30" t="s">
        <v>166</v>
      </c>
      <c r="D33" s="31" t="s">
        <v>184</v>
      </c>
      <c r="E33" s="32"/>
      <c r="F33" s="32">
        <v>1051</v>
      </c>
    </row>
    <row r="34" spans="1:6" ht="33" customHeight="1">
      <c r="A34" s="78"/>
      <c r="B34" s="23"/>
      <c r="C34" s="24" t="s">
        <v>65</v>
      </c>
      <c r="D34" s="25" t="s">
        <v>66</v>
      </c>
      <c r="E34" s="26"/>
      <c r="F34" s="26">
        <v>3000</v>
      </c>
    </row>
    <row r="35" spans="1:6" ht="24.75" customHeight="1">
      <c r="A35" s="78"/>
      <c r="B35" s="23"/>
      <c r="C35" s="34" t="s">
        <v>421</v>
      </c>
      <c r="D35" s="35" t="s">
        <v>422</v>
      </c>
      <c r="E35" s="36"/>
      <c r="F35" s="36">
        <v>26000</v>
      </c>
    </row>
    <row r="36" spans="1:6" s="87" customFormat="1" ht="31.5" customHeight="1">
      <c r="A36" s="79">
        <v>853</v>
      </c>
      <c r="B36" s="259" t="s">
        <v>174</v>
      </c>
      <c r="C36" s="260"/>
      <c r="D36" s="261"/>
      <c r="E36" s="86"/>
      <c r="F36" s="86">
        <f>F37</f>
        <v>115080</v>
      </c>
    </row>
    <row r="37" spans="1:6" ht="39" customHeight="1">
      <c r="A37" s="78"/>
      <c r="B37" s="20" t="s">
        <v>195</v>
      </c>
      <c r="C37" s="268" t="s">
        <v>196</v>
      </c>
      <c r="D37" s="269"/>
      <c r="E37" s="22"/>
      <c r="F37" s="22">
        <f>F39</f>
        <v>115080</v>
      </c>
    </row>
    <row r="38" spans="1:6" ht="15">
      <c r="A38" s="78"/>
      <c r="B38" s="23"/>
      <c r="C38" s="24"/>
      <c r="D38" s="25"/>
      <c r="E38" s="26"/>
      <c r="F38" s="26"/>
    </row>
    <row r="39" spans="1:8" ht="21" customHeight="1">
      <c r="A39" s="78"/>
      <c r="B39" s="23"/>
      <c r="C39" s="30" t="s">
        <v>99</v>
      </c>
      <c r="D39" s="31" t="s">
        <v>23</v>
      </c>
      <c r="E39" s="32"/>
      <c r="F39" s="32">
        <v>115080</v>
      </c>
      <c r="H39" s="42"/>
    </row>
    <row r="40" spans="1:6" ht="16.5" customHeight="1">
      <c r="A40" s="78"/>
      <c r="B40" s="69"/>
      <c r="C40" s="45"/>
      <c r="D40" s="43"/>
      <c r="E40" s="44"/>
      <c r="F40" s="44"/>
    </row>
    <row r="41" spans="1:6" ht="12.75">
      <c r="A41" s="246"/>
      <c r="B41" s="251" t="s">
        <v>383</v>
      </c>
      <c r="C41" s="251"/>
      <c r="D41" s="252"/>
      <c r="E41" s="270">
        <f>E3+E8</f>
        <v>2987000</v>
      </c>
      <c r="F41" s="270">
        <f>F3+F8+F36</f>
        <v>5234671</v>
      </c>
    </row>
    <row r="42" spans="1:6" ht="12.75">
      <c r="A42" s="247"/>
      <c r="B42" s="253"/>
      <c r="C42" s="253"/>
      <c r="D42" s="254"/>
      <c r="E42" s="271"/>
      <c r="F42" s="271"/>
    </row>
  </sheetData>
  <sheetProtection/>
  <mergeCells count="11">
    <mergeCell ref="B3:D3"/>
    <mergeCell ref="C4:D4"/>
    <mergeCell ref="B36:D36"/>
    <mergeCell ref="C37:D37"/>
    <mergeCell ref="A41:A42"/>
    <mergeCell ref="C9:D9"/>
    <mergeCell ref="B1:F1"/>
    <mergeCell ref="B41:D42"/>
    <mergeCell ref="E41:E42"/>
    <mergeCell ref="F41:F42"/>
    <mergeCell ref="B8:D8"/>
  </mergeCells>
  <printOptions/>
  <pageMargins left="0.75" right="0.75" top="0.51" bottom="0.52" header="0.5" footer="0.5"/>
  <pageSetup horizontalDpi="600" verticalDpi="600" orientation="portrait" paperSize="9" scale="95" r:id="rId1"/>
  <rowBreaks count="1" manualBreakCount="1">
    <brk id="2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A31" sqref="A31:F31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50" t="s">
        <v>513</v>
      </c>
      <c r="C1" s="250"/>
      <c r="D1" s="250"/>
      <c r="E1" s="250"/>
      <c r="F1" s="250"/>
    </row>
    <row r="2" spans="1:6" ht="31.5" customHeight="1">
      <c r="A2" s="18" t="s">
        <v>128</v>
      </c>
      <c r="B2" s="82" t="s">
        <v>71</v>
      </c>
      <c r="C2" s="82" t="s">
        <v>0</v>
      </c>
      <c r="D2" s="82" t="s">
        <v>1</v>
      </c>
      <c r="E2" s="83" t="s">
        <v>72</v>
      </c>
      <c r="F2" s="83" t="s">
        <v>73</v>
      </c>
    </row>
    <row r="3" spans="1:6" s="87" customFormat="1" ht="31.5" customHeight="1">
      <c r="A3" s="79">
        <v>851</v>
      </c>
      <c r="B3" s="259" t="s">
        <v>130</v>
      </c>
      <c r="C3" s="260"/>
      <c r="D3" s="261"/>
      <c r="E3" s="86"/>
      <c r="F3" s="86">
        <f>F4</f>
        <v>3370</v>
      </c>
    </row>
    <row r="4" spans="1:6" ht="59.25" customHeight="1">
      <c r="A4" s="78"/>
      <c r="B4" s="20" t="s">
        <v>193</v>
      </c>
      <c r="C4" s="268" t="s">
        <v>89</v>
      </c>
      <c r="D4" s="269"/>
      <c r="E4" s="22"/>
      <c r="F4" s="22">
        <f>F6</f>
        <v>3370</v>
      </c>
    </row>
    <row r="5" spans="1:6" ht="15">
      <c r="A5" s="78"/>
      <c r="B5" s="23"/>
      <c r="C5" s="24"/>
      <c r="D5" s="25"/>
      <c r="E5" s="26"/>
      <c r="F5" s="26"/>
    </row>
    <row r="6" spans="1:8" ht="21" customHeight="1">
      <c r="A6" s="78"/>
      <c r="B6" s="23"/>
      <c r="C6" s="30" t="s">
        <v>194</v>
      </c>
      <c r="D6" s="31" t="s">
        <v>91</v>
      </c>
      <c r="E6" s="32"/>
      <c r="F6" s="32">
        <v>3370</v>
      </c>
      <c r="H6" s="42"/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21" customHeight="1">
      <c r="A8" s="79">
        <v>852</v>
      </c>
      <c r="B8" s="259" t="s">
        <v>131</v>
      </c>
      <c r="C8" s="260"/>
      <c r="D8" s="261"/>
      <c r="E8" s="86">
        <f>E9</f>
        <v>6500</v>
      </c>
      <c r="F8" s="86">
        <f>F9+F36</f>
        <v>1512961</v>
      </c>
    </row>
    <row r="9" spans="1:6" ht="21" customHeight="1">
      <c r="A9" s="78"/>
      <c r="B9" s="20" t="s">
        <v>134</v>
      </c>
      <c r="C9" s="272" t="s">
        <v>135</v>
      </c>
      <c r="D9" s="273"/>
      <c r="E9" s="22">
        <f>E12+E11</f>
        <v>6500</v>
      </c>
      <c r="F9" s="22">
        <f>SUM(F13:F35)</f>
        <v>1507748</v>
      </c>
    </row>
    <row r="10" spans="1:6" ht="15">
      <c r="A10" s="78"/>
      <c r="B10" s="23"/>
      <c r="C10" s="24"/>
      <c r="D10" s="25"/>
      <c r="E10" s="26"/>
      <c r="F10" s="26"/>
    </row>
    <row r="11" spans="1:6" ht="90" hidden="1">
      <c r="A11" s="78"/>
      <c r="B11" s="23"/>
      <c r="C11" s="121" t="s">
        <v>189</v>
      </c>
      <c r="D11" s="122" t="s">
        <v>392</v>
      </c>
      <c r="E11" s="32"/>
      <c r="F11" s="32"/>
    </row>
    <row r="12" spans="1:6" ht="15">
      <c r="A12" s="78"/>
      <c r="B12" s="23"/>
      <c r="C12" s="30" t="s">
        <v>185</v>
      </c>
      <c r="D12" s="31" t="s">
        <v>186</v>
      </c>
      <c r="E12" s="32">
        <v>6500</v>
      </c>
      <c r="F12" s="32"/>
    </row>
    <row r="13" spans="1:8" ht="31.5" customHeight="1">
      <c r="A13" s="78"/>
      <c r="B13" s="23"/>
      <c r="C13" s="30" t="s">
        <v>116</v>
      </c>
      <c r="D13" s="31" t="s">
        <v>168</v>
      </c>
      <c r="E13" s="32"/>
      <c r="F13" s="32">
        <v>2000</v>
      </c>
      <c r="H13" s="42"/>
    </row>
    <row r="14" spans="1:8" ht="18" customHeight="1">
      <c r="A14" s="78"/>
      <c r="B14" s="23"/>
      <c r="C14" s="30" t="s">
        <v>140</v>
      </c>
      <c r="D14" s="31" t="s">
        <v>142</v>
      </c>
      <c r="E14" s="32"/>
      <c r="F14" s="32">
        <v>21600</v>
      </c>
      <c r="H14" s="42"/>
    </row>
    <row r="15" spans="1:6" ht="22.5" customHeight="1">
      <c r="A15" s="78"/>
      <c r="B15" s="23"/>
      <c r="C15" s="30" t="s">
        <v>99</v>
      </c>
      <c r="D15" s="31" t="s">
        <v>23</v>
      </c>
      <c r="E15" s="32"/>
      <c r="F15" s="32">
        <v>861640</v>
      </c>
    </row>
    <row r="16" spans="1:6" ht="21.75" customHeight="1">
      <c r="A16" s="78"/>
      <c r="B16" s="23"/>
      <c r="C16" s="30" t="s">
        <v>40</v>
      </c>
      <c r="D16" s="31" t="s">
        <v>7</v>
      </c>
      <c r="E16" s="32"/>
      <c r="F16" s="32">
        <v>74000</v>
      </c>
    </row>
    <row r="17" spans="1:6" ht="22.5" customHeight="1">
      <c r="A17" s="78"/>
      <c r="B17" s="23"/>
      <c r="C17" s="30" t="s">
        <v>41</v>
      </c>
      <c r="D17" s="31" t="s">
        <v>9</v>
      </c>
      <c r="E17" s="32"/>
      <c r="F17" s="32">
        <v>160601</v>
      </c>
    </row>
    <row r="18" spans="1:6" ht="21.75" customHeight="1">
      <c r="A18" s="78"/>
      <c r="B18" s="23"/>
      <c r="C18" s="30" t="s">
        <v>42</v>
      </c>
      <c r="D18" s="31" t="s">
        <v>11</v>
      </c>
      <c r="E18" s="32"/>
      <c r="F18" s="32">
        <v>22850</v>
      </c>
    </row>
    <row r="19" spans="1:6" ht="23.25" customHeight="1">
      <c r="A19" s="78"/>
      <c r="B19" s="23"/>
      <c r="C19" s="30" t="s">
        <v>100</v>
      </c>
      <c r="D19" s="31" t="s">
        <v>13</v>
      </c>
      <c r="E19" s="32"/>
      <c r="F19" s="32">
        <v>69435</v>
      </c>
    </row>
    <row r="20" spans="1:6" ht="23.25" customHeight="1">
      <c r="A20" s="78"/>
      <c r="B20" s="23"/>
      <c r="C20" s="30" t="s">
        <v>178</v>
      </c>
      <c r="D20" s="31" t="s">
        <v>181</v>
      </c>
      <c r="E20" s="32"/>
      <c r="F20" s="32">
        <v>77500</v>
      </c>
    </row>
    <row r="21" spans="1:6" ht="33.75" customHeight="1">
      <c r="A21" s="78"/>
      <c r="B21" s="23"/>
      <c r="C21" s="30" t="s">
        <v>179</v>
      </c>
      <c r="D21" s="31" t="s">
        <v>182</v>
      </c>
      <c r="E21" s="32"/>
      <c r="F21" s="32">
        <v>3550</v>
      </c>
    </row>
    <row r="22" spans="1:6" ht="33.75" customHeight="1">
      <c r="A22" s="78"/>
      <c r="B22" s="23"/>
      <c r="C22" s="30" t="s">
        <v>187</v>
      </c>
      <c r="D22" s="31" t="s">
        <v>188</v>
      </c>
      <c r="E22" s="32"/>
      <c r="F22" s="32">
        <v>2500</v>
      </c>
    </row>
    <row r="23" spans="1:6" ht="19.5" customHeight="1">
      <c r="A23" s="78"/>
      <c r="B23" s="23"/>
      <c r="C23" s="30" t="s">
        <v>101</v>
      </c>
      <c r="D23" s="31" t="s">
        <v>15</v>
      </c>
      <c r="E23" s="32"/>
      <c r="F23" s="32">
        <v>80000</v>
      </c>
    </row>
    <row r="24" spans="1:6" ht="17.25" customHeight="1">
      <c r="A24" s="78"/>
      <c r="B24" s="23"/>
      <c r="C24" s="30" t="s">
        <v>102</v>
      </c>
      <c r="D24" s="31" t="s">
        <v>17</v>
      </c>
      <c r="E24" s="32"/>
      <c r="F24" s="32">
        <v>15000</v>
      </c>
    </row>
    <row r="25" spans="1:6" ht="21" customHeight="1">
      <c r="A25" s="78"/>
      <c r="B25" s="23"/>
      <c r="C25" s="30" t="s">
        <v>29</v>
      </c>
      <c r="D25" s="31" t="s">
        <v>25</v>
      </c>
      <c r="E25" s="32"/>
      <c r="F25" s="32">
        <v>3000</v>
      </c>
    </row>
    <row r="26" spans="1:6" ht="24" customHeight="1">
      <c r="A26" s="78"/>
      <c r="B26" s="23"/>
      <c r="C26" s="30" t="s">
        <v>103</v>
      </c>
      <c r="D26" s="31" t="s">
        <v>108</v>
      </c>
      <c r="E26" s="32"/>
      <c r="F26" s="32">
        <v>62000</v>
      </c>
    </row>
    <row r="27" spans="1:6" ht="21.75" customHeight="1">
      <c r="A27" s="78"/>
      <c r="B27" s="23"/>
      <c r="C27" s="30" t="s">
        <v>51</v>
      </c>
      <c r="D27" s="31" t="s">
        <v>56</v>
      </c>
      <c r="E27" s="32"/>
      <c r="F27" s="32">
        <v>2064</v>
      </c>
    </row>
    <row r="28" spans="1:6" ht="45">
      <c r="A28" s="78"/>
      <c r="B28" s="23"/>
      <c r="C28" s="30" t="s">
        <v>63</v>
      </c>
      <c r="D28" s="31" t="s">
        <v>396</v>
      </c>
      <c r="E28" s="32"/>
      <c r="F28" s="32">
        <v>2196</v>
      </c>
    </row>
    <row r="29" spans="1:6" ht="45">
      <c r="A29" s="78"/>
      <c r="B29" s="23"/>
      <c r="C29" s="30" t="s">
        <v>64</v>
      </c>
      <c r="D29" s="31" t="s">
        <v>393</v>
      </c>
      <c r="E29" s="32"/>
      <c r="F29" s="32">
        <v>4008</v>
      </c>
    </row>
    <row r="30" spans="1:6" ht="21" customHeight="1">
      <c r="A30" s="78"/>
      <c r="B30" s="23"/>
      <c r="C30" s="30" t="s">
        <v>104</v>
      </c>
      <c r="D30" s="31" t="s">
        <v>109</v>
      </c>
      <c r="E30" s="32"/>
      <c r="F30" s="32">
        <v>3150</v>
      </c>
    </row>
    <row r="31" spans="1:6" ht="24" customHeight="1">
      <c r="A31" s="94"/>
      <c r="B31" s="69"/>
      <c r="C31" s="181" t="s">
        <v>105</v>
      </c>
      <c r="D31" s="159" t="s">
        <v>21</v>
      </c>
      <c r="E31" s="44"/>
      <c r="F31" s="44">
        <v>5600</v>
      </c>
    </row>
    <row r="32" spans="1:6" ht="32.25" customHeight="1">
      <c r="A32" s="78"/>
      <c r="B32" s="23"/>
      <c r="C32" s="27" t="s">
        <v>43</v>
      </c>
      <c r="D32" s="28" t="s">
        <v>44</v>
      </c>
      <c r="E32" s="29"/>
      <c r="F32" s="29">
        <v>27164</v>
      </c>
    </row>
    <row r="33" spans="1:6" ht="33.75" customHeight="1">
      <c r="A33" s="78"/>
      <c r="B33" s="23"/>
      <c r="C33" s="30" t="s">
        <v>166</v>
      </c>
      <c r="D33" s="31" t="s">
        <v>184</v>
      </c>
      <c r="E33" s="32"/>
      <c r="F33" s="32">
        <v>240</v>
      </c>
    </row>
    <row r="34" spans="1:6" ht="33.75" customHeight="1">
      <c r="A34" s="78"/>
      <c r="B34" s="23"/>
      <c r="C34" s="34" t="s">
        <v>451</v>
      </c>
      <c r="D34" s="11" t="s">
        <v>452</v>
      </c>
      <c r="E34" s="36"/>
      <c r="F34" s="36">
        <v>4650</v>
      </c>
    </row>
    <row r="35" spans="1:6" ht="33" customHeight="1">
      <c r="A35" s="78"/>
      <c r="B35" s="23"/>
      <c r="C35" s="181" t="s">
        <v>65</v>
      </c>
      <c r="D35" s="159" t="s">
        <v>66</v>
      </c>
      <c r="E35" s="44"/>
      <c r="F35" s="44">
        <v>3000</v>
      </c>
    </row>
    <row r="36" spans="1:6" ht="15">
      <c r="A36" s="78"/>
      <c r="B36" s="20" t="s">
        <v>159</v>
      </c>
      <c r="C36" s="272" t="s">
        <v>88</v>
      </c>
      <c r="D36" s="273"/>
      <c r="E36" s="22"/>
      <c r="F36" s="22">
        <f>F38</f>
        <v>5213</v>
      </c>
    </row>
    <row r="37" spans="1:6" ht="14.25" customHeight="1">
      <c r="A37" s="78"/>
      <c r="B37" s="23"/>
      <c r="C37" s="30"/>
      <c r="D37" s="31"/>
      <c r="E37" s="32"/>
      <c r="F37" s="32"/>
    </row>
    <row r="38" spans="1:6" ht="33" customHeight="1">
      <c r="A38" s="78"/>
      <c r="B38" s="23"/>
      <c r="C38" s="30" t="s">
        <v>43</v>
      </c>
      <c r="D38" s="35" t="s">
        <v>44</v>
      </c>
      <c r="E38" s="32"/>
      <c r="F38" s="32">
        <v>5213</v>
      </c>
    </row>
    <row r="39" spans="1:6" ht="12.75" customHeight="1">
      <c r="A39" s="78"/>
      <c r="B39" s="69"/>
      <c r="C39" s="45"/>
      <c r="D39" s="43"/>
      <c r="E39" s="44"/>
      <c r="F39" s="44"/>
    </row>
    <row r="40" spans="1:6" ht="12.75">
      <c r="A40" s="246"/>
      <c r="B40" s="251" t="s">
        <v>383</v>
      </c>
      <c r="C40" s="251"/>
      <c r="D40" s="252"/>
      <c r="E40" s="270">
        <f>E9+E3</f>
        <v>6500</v>
      </c>
      <c r="F40" s="278">
        <f>F3+F8</f>
        <v>1516331</v>
      </c>
    </row>
    <row r="41" spans="1:6" ht="12.75">
      <c r="A41" s="247"/>
      <c r="B41" s="253"/>
      <c r="C41" s="253"/>
      <c r="D41" s="254"/>
      <c r="E41" s="271"/>
      <c r="F41" s="254"/>
    </row>
  </sheetData>
  <sheetProtection/>
  <mergeCells count="10">
    <mergeCell ref="A40:A41"/>
    <mergeCell ref="C9:D9"/>
    <mergeCell ref="B1:F1"/>
    <mergeCell ref="B40:D41"/>
    <mergeCell ref="E40:E41"/>
    <mergeCell ref="F40:F41"/>
    <mergeCell ref="B8:D8"/>
    <mergeCell ref="C36:D36"/>
    <mergeCell ref="B3:D3"/>
    <mergeCell ref="C4:D4"/>
  </mergeCells>
  <printOptions/>
  <pageMargins left="0.75" right="0.75" top="0.5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2014-01-08T13:32:10Z</cp:lastPrinted>
  <dcterms:created xsi:type="dcterms:W3CDTF">2010-01-05T11:44:37Z</dcterms:created>
  <dcterms:modified xsi:type="dcterms:W3CDTF">2014-01-15T12:52:35Z</dcterms:modified>
  <cp:category/>
  <cp:version/>
  <cp:contentType/>
  <cp:contentStatus/>
</cp:coreProperties>
</file>