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325" firstSheet="5" activeTab="5"/>
  </bookViews>
  <sheets>
    <sheet name="2007" sheetId="1" r:id="rId1"/>
    <sheet name="2008" sheetId="2" r:id="rId2"/>
    <sheet name="2008-II" sheetId="3" r:id="rId3"/>
    <sheet name="2009" sheetId="4" r:id="rId4"/>
    <sheet name="2010" sheetId="5" r:id="rId5"/>
    <sheet name="2017" sheetId="6" r:id="rId6"/>
  </sheets>
  <definedNames>
    <definedName name="_xlnm.Print_Area" localSheetId="2">'2008-II'!$A$1:$H$38</definedName>
    <definedName name="_xlnm.Print_Area" localSheetId="5">'2017'!$C$2:$N$14</definedName>
  </definedNames>
  <calcPr fullCalcOnLoad="1"/>
</workbook>
</file>

<file path=xl/sharedStrings.xml><?xml version="1.0" encoding="utf-8"?>
<sst xmlns="http://schemas.openxmlformats.org/spreadsheetml/2006/main" count="469" uniqueCount="222">
  <si>
    <t>Lp</t>
  </si>
  <si>
    <t>Nr drogi</t>
  </si>
  <si>
    <t>Nazwa odcinka drogi</t>
  </si>
  <si>
    <t>Gmina</t>
  </si>
  <si>
    <t>Zakres km</t>
  </si>
  <si>
    <t>Lokalizacja</t>
  </si>
  <si>
    <t xml:space="preserve">Wartość </t>
  </si>
  <si>
    <t>Brenna - Leśnica</t>
  </si>
  <si>
    <t>Brenna</t>
  </si>
  <si>
    <t>Nierodzim - Brenna</t>
  </si>
  <si>
    <t>Drogomyśl - Chybie</t>
  </si>
  <si>
    <t>Chybie</t>
  </si>
  <si>
    <t>Dębowiec</t>
  </si>
  <si>
    <t>Gumna - Dębowiec</t>
  </si>
  <si>
    <t>Goleszów</t>
  </si>
  <si>
    <t>Hażlach</t>
  </si>
  <si>
    <t>Skoczów</t>
  </si>
  <si>
    <t>Rychułd - Pruchna</t>
  </si>
  <si>
    <t>Strumień</t>
  </si>
  <si>
    <t>Drogomyśl - Zabłocie</t>
  </si>
  <si>
    <t>Wartość 
1 km</t>
  </si>
  <si>
    <t>Propozycje do planu remontów nawierzchni dróg powiatowych w 2007 roku</t>
  </si>
  <si>
    <t xml:space="preserve">2627 S </t>
  </si>
  <si>
    <t>2629 S</t>
  </si>
  <si>
    <t>2+503 - 2+853</t>
  </si>
  <si>
    <t>2603 S</t>
  </si>
  <si>
    <t>0+000 - 1+900</t>
  </si>
  <si>
    <t>2614 S</t>
  </si>
  <si>
    <t>Ogrodzona - Kisielów</t>
  </si>
  <si>
    <t>7+929 - 8+409</t>
  </si>
  <si>
    <t xml:space="preserve">2616 S </t>
  </si>
  <si>
    <t>Kaczyce - Kończyce Wlk.</t>
  </si>
  <si>
    <t>3+026 - 3+846</t>
  </si>
  <si>
    <t xml:space="preserve">2617 S </t>
  </si>
  <si>
    <t xml:space="preserve">Dębowiec - Międzyświeć </t>
  </si>
  <si>
    <t>2+750 - 3+500</t>
  </si>
  <si>
    <t>2618 S</t>
  </si>
  <si>
    <t>Ogrodzona - Kostkowice</t>
  </si>
  <si>
    <t>0+150 - 1+750</t>
  </si>
  <si>
    <t>2619 S</t>
  </si>
  <si>
    <t>2620 S</t>
  </si>
  <si>
    <t>Gumna - Zamarski</t>
  </si>
  <si>
    <t>0+400 - 0+620</t>
  </si>
  <si>
    <t xml:space="preserve">2622 S </t>
  </si>
  <si>
    <t>dr. Przez wieś Hażlach</t>
  </si>
  <si>
    <t>0+000 - 1+222</t>
  </si>
  <si>
    <t>2636 S</t>
  </si>
  <si>
    <t>2+200 - 2+930</t>
  </si>
  <si>
    <t>Pierściec - Kowale</t>
  </si>
  <si>
    <t>0+000 - 1+850</t>
  </si>
  <si>
    <t>2640 S</t>
  </si>
  <si>
    <t>2601 S</t>
  </si>
  <si>
    <t>Górki - Nałęże</t>
  </si>
  <si>
    <t>0+000 - 0+650</t>
  </si>
  <si>
    <t>2612 S</t>
  </si>
  <si>
    <t>Cisownica p. wieś</t>
  </si>
  <si>
    <t>0+000 - 0+890</t>
  </si>
  <si>
    <t>2604 S</t>
  </si>
  <si>
    <t>4+845 - 5+365</t>
  </si>
  <si>
    <t>16+157 - 17+577</t>
  </si>
  <si>
    <t>5+975 - 6+390</t>
  </si>
  <si>
    <t>od #2638 S do Kowali</t>
  </si>
  <si>
    <t>2615 S</t>
  </si>
  <si>
    <t>Wiślica - Skoczów</t>
  </si>
  <si>
    <t>od centrum Wiślicy w kier. Skoczowa</t>
  </si>
  <si>
    <t>od żwirowni do Zabłocia</t>
  </si>
  <si>
    <t>od centrum do kościoła</t>
  </si>
  <si>
    <t>od # w Iskrzycz do gr. Skoczowa</t>
  </si>
  <si>
    <t>2611 S</t>
  </si>
  <si>
    <t>Leszna - Leszna Górna</t>
  </si>
  <si>
    <t>2628 S</t>
  </si>
  <si>
    <t>Zebrzydowice - Kończyce Małe</t>
  </si>
  <si>
    <t>2625 S</t>
  </si>
  <si>
    <t>Kaczyce Grn. - Kaczyce Dln.</t>
  </si>
  <si>
    <t>ul. Graniczna, Zagrodowa</t>
  </si>
  <si>
    <t>Zebrzydowice</t>
  </si>
  <si>
    <t>ul. Konopnicka</t>
  </si>
  <si>
    <t>2624 S</t>
  </si>
  <si>
    <t>gr. Państwa - Kaczyce - Pogwizdów - Cieszyn</t>
  </si>
  <si>
    <t>ul. Stalmacha i Sobieskiego od Pogwizdowa w kierunku granicy państwa</t>
  </si>
  <si>
    <t>2637 S</t>
  </si>
  <si>
    <t>Chybie - Zaborze</t>
  </si>
  <si>
    <t>2639 S</t>
  </si>
  <si>
    <t>Zaborze - Pierściec</t>
  </si>
  <si>
    <t>2634 S</t>
  </si>
  <si>
    <t>Chybie - Zarzecze</t>
  </si>
  <si>
    <t>2632 S</t>
  </si>
  <si>
    <t>Zabłocie - Chybie</t>
  </si>
  <si>
    <t>ul. Tuwima</t>
  </si>
  <si>
    <t>ul. Czereśniowa</t>
  </si>
  <si>
    <t>ul. Podgroble - od # ul. Wyzwolenia do Remizy OSP</t>
  </si>
  <si>
    <t>ul. Polna, Chrobrego</t>
  </si>
  <si>
    <t>2671 S</t>
  </si>
  <si>
    <t>ul. Jawornik</t>
  </si>
  <si>
    <t>2681 S</t>
  </si>
  <si>
    <t>ul. 11 Listopada</t>
  </si>
  <si>
    <t>2676 S</t>
  </si>
  <si>
    <t>ul. Gościejów</t>
  </si>
  <si>
    <t>Wisła</t>
  </si>
  <si>
    <t>2616 S</t>
  </si>
  <si>
    <t>2621 S</t>
  </si>
  <si>
    <t>Kończyce - Hażlach - Zamarski- Cieszyn</t>
  </si>
  <si>
    <t>Cieszyn - Gumna - Debowiec - Ochaby - Kiczyce</t>
  </si>
  <si>
    <t>od # ul. Pierściecka do OSP Kiczyce</t>
  </si>
  <si>
    <t>2656 S</t>
  </si>
  <si>
    <t>ul. Jelenica</t>
  </si>
  <si>
    <t>2702 S</t>
  </si>
  <si>
    <t>ul. Słowicza</t>
  </si>
  <si>
    <t>2703 S</t>
  </si>
  <si>
    <t>2608 S</t>
  </si>
  <si>
    <t>Al.J.Łyska</t>
  </si>
  <si>
    <t>ul. Hallera</t>
  </si>
  <si>
    <t>Cieszyn</t>
  </si>
  <si>
    <t>Ustroń</t>
  </si>
  <si>
    <t>ul.Jelenica</t>
  </si>
  <si>
    <t>od przejazdu kolejowego do ul. Wroniej, od ul. Hallera do ul. Sowiej</t>
  </si>
  <si>
    <t>od ul. Słowiczej do ul. Sadowej</t>
  </si>
  <si>
    <t>od wjazdu na basen do ul. Żeromskiego</t>
  </si>
  <si>
    <t>od ul. Tysiąclecia do ul. Z.Kossak</t>
  </si>
  <si>
    <t>ul. Ustrońska</t>
  </si>
  <si>
    <t>Wartość szacunkowa 
(x300 tys/km)</t>
  </si>
  <si>
    <t>Kaczyce Dln. - Kończyce Wlk - Dębowiec - Skoczów</t>
  </si>
  <si>
    <t xml:space="preserve">Propozycje do planu remontów nawierzchni dróg powiatowych 
</t>
  </si>
  <si>
    <t>…- Rychułd - Pruchna</t>
  </si>
  <si>
    <t>gr. państwa - Kaczyce</t>
  </si>
  <si>
    <t xml:space="preserve">Hażlach - Zamarski </t>
  </si>
  <si>
    <t>Zamarski</t>
  </si>
  <si>
    <t>Uwagi</t>
  </si>
  <si>
    <t>awaryjny remont (profilowanie)</t>
  </si>
  <si>
    <t>Zabłocie - Frelichów</t>
  </si>
  <si>
    <t>remont korą asfaltową</t>
  </si>
  <si>
    <t>Zebrzydowice - Kończyce M</t>
  </si>
  <si>
    <t>zmiana kategorii na gminną</t>
  </si>
  <si>
    <t>zwiększenie dotacji</t>
  </si>
  <si>
    <t>Strumień - Jasienica</t>
  </si>
  <si>
    <t>projekt remontu mostu</t>
  </si>
  <si>
    <t>Propozycje rozdysponowania środków na remonty nawierzchni</t>
  </si>
  <si>
    <t>Razem</t>
  </si>
  <si>
    <t>Bilans</t>
  </si>
  <si>
    <t>- dostępne środki</t>
  </si>
  <si>
    <t>- dotacja dla Wisły</t>
  </si>
  <si>
    <t>- pomoc finansowa Gm Goleszów</t>
  </si>
  <si>
    <t xml:space="preserve">- projekt techniczny </t>
  </si>
  <si>
    <t>Pozostało środków</t>
  </si>
  <si>
    <t xml:space="preserve"> - wartość robót z przetargu I</t>
  </si>
  <si>
    <t>Skoczów - Kisielów - Ogrodzona</t>
  </si>
  <si>
    <t>nakładka</t>
  </si>
  <si>
    <t>2627, 2633</t>
  </si>
  <si>
    <t>Strumień, Chybie</t>
  </si>
  <si>
    <t>oznakowanie poziome</t>
  </si>
  <si>
    <t>- rem. Zabłocie Chybie</t>
  </si>
  <si>
    <t>- rem. Skoczów - Kisielów</t>
  </si>
  <si>
    <t>- profilowanie 2628</t>
  </si>
  <si>
    <t>- profilowanie 2621</t>
  </si>
  <si>
    <t>- dotacja dla Strumienia</t>
  </si>
  <si>
    <t>Wartość szacunkowa 
(x330 tys/km)</t>
  </si>
  <si>
    <t>80 tys. dotacji UM Skocz</t>
  </si>
  <si>
    <t>Szerokość jezdni [m]</t>
  </si>
  <si>
    <t>Wartość szacunkowa 
(x 60 zł/m2)</t>
  </si>
  <si>
    <t>uwagi</t>
  </si>
  <si>
    <t>Zakres [m]</t>
  </si>
  <si>
    <t>Koszty dodatkowe</t>
  </si>
  <si>
    <t>od 2602 do mostu + pobocza do granicy gminy (1000mbx2x49)</t>
  </si>
  <si>
    <t>od końca nakładki do skrzyżowania na Golasowice</t>
  </si>
  <si>
    <t>wskaźnik [zł/m2]</t>
  </si>
  <si>
    <t>Dębowiec - Ochaby</t>
  </si>
  <si>
    <t>Leszna - Leszna G</t>
  </si>
  <si>
    <t>Kisielów - Ogrodzona 770m</t>
  </si>
  <si>
    <t>Brenna - Nierodzim
pobocza 98 tys. zł</t>
  </si>
  <si>
    <t>od przepustu do zmiany nawierzchni + odwodnienie przy przedszkolu</t>
  </si>
  <si>
    <t>ul. Olimpijska</t>
  </si>
  <si>
    <t>ul. 3 Maja</t>
  </si>
  <si>
    <t>ul. Wiślicka</t>
  </si>
  <si>
    <t xml:space="preserve">2677S </t>
  </si>
  <si>
    <t>ul. Wczasowa</t>
  </si>
  <si>
    <t>2652 S</t>
  </si>
  <si>
    <t>2655 S</t>
  </si>
  <si>
    <t>ul. Polańska</t>
  </si>
  <si>
    <t>Skoczów - Brenna</t>
  </si>
  <si>
    <t>2602 S</t>
  </si>
  <si>
    <t>Górki - Grodziec</t>
  </si>
  <si>
    <t>2600 S</t>
  </si>
  <si>
    <t>2672 S</t>
  </si>
  <si>
    <t>ul. Dziechcinka</t>
  </si>
  <si>
    <t>Cieszyn - Puńców - Cisownica</t>
  </si>
  <si>
    <t>2678 S</t>
  </si>
  <si>
    <t>ul. Górnośląska</t>
  </si>
  <si>
    <t>ul. Bukowa</t>
  </si>
  <si>
    <t xml:space="preserve">kontynuacja </t>
  </si>
  <si>
    <t>Powiat</t>
  </si>
  <si>
    <t>RAZEM</t>
  </si>
  <si>
    <t>M</t>
  </si>
  <si>
    <t>Jednostka realizująca
(P-powiat
M-miasto)</t>
  </si>
  <si>
    <t>P</t>
  </si>
  <si>
    <t>Zakres 
[km]</t>
  </si>
  <si>
    <t>Zakładany udział finansowy gminy</t>
  </si>
  <si>
    <t xml:space="preserve">Wartość szacunkowa </t>
  </si>
  <si>
    <t>gr. państwa – Kaczyce – Pogwizdów – Cieszyn</t>
  </si>
  <si>
    <t xml:space="preserve"> Plan remontów  dróg powiatowych na rok 2019</t>
  </si>
  <si>
    <t>Chybie – Zarzecze</t>
  </si>
  <si>
    <t>ul. Wyzwolenia w Chybiu i Zarzeczu (od skrzyżowania ul. Podgroble do skrzyżowania z ul. Sienkiewicza - kontynuacja z 2018r.)</t>
  </si>
  <si>
    <t>2607 S</t>
  </si>
  <si>
    <t>Kaczyce Dln. – Kończyce Wlk. – Dębowiec – Skoczów</t>
  </si>
  <si>
    <t>ul. Górecka w Brennej wraz z remontem nawierzchni isniejącego chodnika (od skrzyżowania 
z ul. Miodową w kierunku Górek)</t>
  </si>
  <si>
    <t>2646 S</t>
  </si>
  <si>
    <t>Pielgrzymowice – Zebrzydowice</t>
  </si>
  <si>
    <t>ul. Ks. Janusza wraz z remontem nawierzchjni istniejącego prawostronnego chodnika na odecinku ok. 0,4 km (od obrębu skrzyżowania z DW937 w kierunku Pielgrzymowic)</t>
  </si>
  <si>
    <t>30 %</t>
  </si>
  <si>
    <t>- budowa chodnika przy ul. Skoczowskiej na odc. 0,35km</t>
  </si>
  <si>
    <t>ul. Cieszyńska w Pogwizdowie 
(od granicy z Miastem Cieszyn w kierunku Kaczyc)</t>
  </si>
  <si>
    <t>- budowa brakującego chodnika przy 
ul. Cieszyńskiej na odcinku 0,55km</t>
  </si>
  <si>
    <t>ul. Cieszyńska</t>
  </si>
  <si>
    <t>ul. Cieszyńska w Ustroniu wraz z remontem istniejącego chodnika na odc. 0,75km (od skrzyżowania z DW941 do skrzyżowania z DP 2659S - ul. Daszyńskiego</t>
  </si>
  <si>
    <t>50% wartości remontu nawierzchni jezdni i wymiany krawężnika 
100% wartości remontu nawierzchni chodnika</t>
  </si>
  <si>
    <t>Załącznik nr 1 do Uchwały Zarządu Powiatu nr ……………. z dnia …………...2018r.</t>
  </si>
  <si>
    <t>ul. Skoczowska w Dębowcu 
(od skrzyżowania z ul. Wrzosową do skrzyżowania z ul. Cieszyńską, Katowicką i Szkolną)</t>
  </si>
  <si>
    <t>Skoczów – Brenna</t>
  </si>
  <si>
    <t>-</t>
  </si>
  <si>
    <t>2660 S</t>
  </si>
  <si>
    <t>ul. Pawłowicka</t>
  </si>
  <si>
    <t>ul. Pawłowicka w Strumieniu wraz z remontem nawierzchni istniejącego chodnika na odcinku ok. 130mb  
(od skrzyżowania z ul. 1 Maja w kierunku DK81)</t>
  </si>
  <si>
    <t>25 %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</si>
</sst>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%"/>
    <numFmt numFmtId="166" formatCode="0.0"/>
  </numFmts>
  <fonts count="34">
    <font>
      <sz val="10"/>
      <name val="Arial"/>
      <family val="0"/>
    </font>
    <font>
      <b/>
      <i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sz val="10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161">
    <xf numFmtId="0" fontId="0" fillId="0" borderId="0" xfId="0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 quotePrefix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0" fillId="17" borderId="10" xfId="0" applyFont="1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0" fontId="0" fillId="17" borderId="10" xfId="0" applyFont="1" applyFill="1" applyBorder="1" applyAlignment="1">
      <alignment horizontal="center" vertical="center"/>
    </xf>
    <xf numFmtId="0" fontId="0" fillId="17" borderId="11" xfId="0" applyFont="1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 quotePrefix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 quotePrefix="1">
      <alignment/>
    </xf>
    <xf numFmtId="3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right"/>
    </xf>
    <xf numFmtId="3" fontId="0" fillId="25" borderId="0" xfId="0" applyNumberFormat="1" applyFill="1" applyAlignment="1">
      <alignment horizontal="center" vertical="center"/>
    </xf>
    <xf numFmtId="3" fontId="10" fillId="0" borderId="0" xfId="0" applyNumberFormat="1" applyFont="1" applyAlignment="1">
      <alignment horizontal="right" vertical="center"/>
    </xf>
    <xf numFmtId="3" fontId="0" fillId="0" borderId="0" xfId="0" applyNumberFormat="1" applyFill="1" applyAlignment="1">
      <alignment horizontal="center" vertical="center"/>
    </xf>
    <xf numFmtId="0" fontId="0" fillId="20" borderId="0" xfId="0" applyFill="1" applyAlignment="1">
      <alignment horizontal="center" vertical="center"/>
    </xf>
    <xf numFmtId="164" fontId="0" fillId="20" borderId="0" xfId="0" applyNumberFormat="1" applyFill="1" applyAlignment="1">
      <alignment horizontal="center" vertical="center"/>
    </xf>
    <xf numFmtId="3" fontId="0" fillId="20" borderId="0" xfId="0" applyNumberForma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0" fillId="0" borderId="10" xfId="0" applyNumberFormat="1" applyBorder="1" applyAlignment="1" quotePrefix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center" vertical="center"/>
    </xf>
    <xf numFmtId="3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 quotePrefix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164" fontId="0" fillId="0" borderId="10" xfId="0" applyNumberFormat="1" applyFon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center" vertical="center"/>
    </xf>
    <xf numFmtId="164" fontId="0" fillId="17" borderId="10" xfId="0" applyNumberFormat="1" applyFill="1" applyBorder="1" applyAlignment="1" quotePrefix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164" fontId="0" fillId="4" borderId="10" xfId="0" applyNumberForma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left" vertical="center" wrapText="1"/>
    </xf>
    <xf numFmtId="3" fontId="0" fillId="4" borderId="1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0" xfId="0" applyNumberFormat="1" applyFont="1" applyFill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22" borderId="0" xfId="0" applyNumberForma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left" vertical="center" wrapText="1"/>
    </xf>
    <xf numFmtId="3" fontId="29" fillId="0" borderId="10" xfId="0" applyNumberFormat="1" applyFont="1" applyFill="1" applyBorder="1" applyAlignment="1">
      <alignment horizontal="center" vertical="center"/>
    </xf>
    <xf numFmtId="0" fontId="29" fillId="26" borderId="10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vertical="center" wrapText="1"/>
    </xf>
    <xf numFmtId="0" fontId="29" fillId="26" borderId="10" xfId="0" applyFont="1" applyFill="1" applyBorder="1" applyAlignment="1">
      <alignment horizontal="center" vertical="center"/>
    </xf>
    <xf numFmtId="0" fontId="29" fillId="26" borderId="10" xfId="0" applyNumberFormat="1" applyFont="1" applyFill="1" applyBorder="1" applyAlignment="1">
      <alignment horizontal="left" vertical="center" wrapText="1"/>
    </xf>
    <xf numFmtId="3" fontId="29" fillId="26" borderId="10" xfId="0" applyNumberFormat="1" applyFont="1" applyFill="1" applyBorder="1" applyAlignment="1">
      <alignment horizontal="center" vertical="center"/>
    </xf>
    <xf numFmtId="166" fontId="29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3" fontId="29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2" fontId="29" fillId="0" borderId="10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9" fillId="26" borderId="0" xfId="0" applyFont="1" applyFill="1" applyBorder="1" applyAlignment="1">
      <alignment horizontal="center" vertical="center" wrapText="1"/>
    </xf>
    <xf numFmtId="0" fontId="28" fillId="27" borderId="10" xfId="0" applyFont="1" applyFill="1" applyBorder="1" applyAlignment="1">
      <alignment horizontal="center" vertical="center"/>
    </xf>
    <xf numFmtId="0" fontId="28" fillId="27" borderId="10" xfId="0" applyFont="1" applyFill="1" applyBorder="1" applyAlignment="1">
      <alignment horizontal="center" vertical="center" wrapText="1"/>
    </xf>
    <xf numFmtId="0" fontId="28" fillId="27" borderId="12" xfId="0" applyFont="1" applyFill="1" applyBorder="1" applyAlignment="1">
      <alignment horizontal="center" vertical="center"/>
    </xf>
    <xf numFmtId="3" fontId="28" fillId="27" borderId="0" xfId="0" applyNumberFormat="1" applyFont="1" applyFill="1" applyAlignment="1">
      <alignment horizontal="center" vertical="center"/>
    </xf>
    <xf numFmtId="0" fontId="29" fillId="27" borderId="10" xfId="0" applyFont="1" applyFill="1" applyBorder="1" applyAlignment="1">
      <alignment horizontal="center" vertical="center"/>
    </xf>
    <xf numFmtId="3" fontId="30" fillId="27" borderId="10" xfId="0" applyNumberFormat="1" applyFont="1" applyFill="1" applyBorder="1" applyAlignment="1">
      <alignment horizontal="center" vertical="center"/>
    </xf>
    <xf numFmtId="166" fontId="29" fillId="26" borderId="10" xfId="0" applyNumberFormat="1" applyFont="1" applyFill="1" applyBorder="1" applyAlignment="1" quotePrefix="1">
      <alignment horizontal="center" vertical="center"/>
    </xf>
    <xf numFmtId="0" fontId="29" fillId="27" borderId="11" xfId="0" applyFont="1" applyFill="1" applyBorder="1" applyAlignment="1">
      <alignment horizontal="center" vertical="center"/>
    </xf>
    <xf numFmtId="0" fontId="29" fillId="26" borderId="11" xfId="0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49" fontId="33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wrapText="1"/>
    </xf>
    <xf numFmtId="49" fontId="28" fillId="27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49" fontId="32" fillId="0" borderId="11" xfId="0" applyNumberFormat="1" applyFont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left" vertical="center" wrapText="1"/>
    </xf>
    <xf numFmtId="49" fontId="29" fillId="0" borderId="0" xfId="0" applyNumberFormat="1" applyFont="1" applyAlignment="1">
      <alignment horizontal="center" vertical="center"/>
    </xf>
    <xf numFmtId="49" fontId="3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31" fillId="0" borderId="0" xfId="0" applyFont="1" applyAlignment="1">
      <alignment horizontal="center" vertical="center" wrapText="1"/>
    </xf>
    <xf numFmtId="0" fontId="30" fillId="0" borderId="13" xfId="0" applyNumberFormat="1" applyFont="1" applyFill="1" applyBorder="1" applyAlignment="1">
      <alignment horizontal="right" vertical="center" wrapText="1"/>
    </xf>
    <xf numFmtId="0" fontId="30" fillId="0" borderId="16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809625</xdr:colOff>
      <xdr:row>8</xdr:row>
      <xdr:rowOff>304800</xdr:rowOff>
    </xdr:from>
    <xdr:to>
      <xdr:col>11</xdr:col>
      <xdr:colOff>523875</xdr:colOff>
      <xdr:row>10</xdr:row>
      <xdr:rowOff>104775</xdr:rowOff>
    </xdr:to>
    <xdr:sp>
      <xdr:nvSpPr>
        <xdr:cNvPr id="1" name="WordArt 1"/>
        <xdr:cNvSpPr>
          <a:spLocks/>
        </xdr:cNvSpPr>
      </xdr:nvSpPr>
      <xdr:spPr>
        <a:xfrm rot="20374513">
          <a:off x="5600700" y="3333750"/>
          <a:ext cx="2943225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nieaktualne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1"/>
  <sheetViews>
    <sheetView zoomScale="85" zoomScaleNormal="85" zoomScalePageLayoutView="0" workbookViewId="0" topLeftCell="A7">
      <selection activeCell="C23" sqref="C23"/>
    </sheetView>
  </sheetViews>
  <sheetFormatPr defaultColWidth="9.140625" defaultRowHeight="12.75"/>
  <cols>
    <col min="1" max="2" width="4.00390625" style="0" customWidth="1"/>
    <col min="3" max="3" width="14.421875" style="0" customWidth="1"/>
    <col min="4" max="4" width="28.421875" style="0" customWidth="1"/>
    <col min="5" max="5" width="14.00390625" style="0" customWidth="1"/>
    <col min="6" max="6" width="17.140625" style="0" customWidth="1"/>
    <col min="7" max="7" width="20.28125" style="0" customWidth="1"/>
    <col min="8" max="9" width="14.7109375" style="0" customWidth="1"/>
  </cols>
  <sheetData>
    <row r="2" spans="2:9" ht="34.5" customHeight="1">
      <c r="B2" s="152" t="s">
        <v>21</v>
      </c>
      <c r="C2" s="152"/>
      <c r="D2" s="152"/>
      <c r="E2" s="152"/>
      <c r="F2" s="152"/>
      <c r="G2" s="152"/>
      <c r="H2" s="152"/>
      <c r="I2" s="152"/>
    </row>
    <row r="4" spans="2:9" s="9" customFormat="1" ht="34.5" customHeight="1"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8" t="s">
        <v>20</v>
      </c>
    </row>
    <row r="5" spans="2:9" ht="24" customHeight="1">
      <c r="B5" s="10">
        <v>1</v>
      </c>
      <c r="C5" s="10" t="s">
        <v>23</v>
      </c>
      <c r="D5" s="10" t="s">
        <v>17</v>
      </c>
      <c r="E5" s="10" t="s">
        <v>18</v>
      </c>
      <c r="F5" s="11">
        <v>0.35</v>
      </c>
      <c r="G5" s="10" t="s">
        <v>24</v>
      </c>
      <c r="H5" s="12">
        <v>190000</v>
      </c>
      <c r="I5" s="12"/>
    </row>
    <row r="6" spans="2:9" ht="27.75" customHeight="1">
      <c r="B6" s="10">
        <v>2</v>
      </c>
      <c r="C6" s="10" t="s">
        <v>22</v>
      </c>
      <c r="D6" s="10" t="s">
        <v>10</v>
      </c>
      <c r="E6" s="10" t="s">
        <v>11</v>
      </c>
      <c r="F6" s="11">
        <v>1.42</v>
      </c>
      <c r="G6" s="10" t="s">
        <v>59</v>
      </c>
      <c r="H6" s="12">
        <v>750000</v>
      </c>
      <c r="I6" s="12">
        <v>530000</v>
      </c>
    </row>
    <row r="7" spans="2:9" ht="24" customHeight="1">
      <c r="B7" s="10">
        <v>3</v>
      </c>
      <c r="C7" s="10" t="s">
        <v>27</v>
      </c>
      <c r="D7" s="10" t="s">
        <v>28</v>
      </c>
      <c r="E7" s="10" t="s">
        <v>12</v>
      </c>
      <c r="F7" s="13">
        <v>0.48</v>
      </c>
      <c r="G7" s="10" t="s">
        <v>29</v>
      </c>
      <c r="H7" s="12">
        <v>200000</v>
      </c>
      <c r="I7" s="12"/>
    </row>
    <row r="8" spans="2:9" ht="24" customHeight="1">
      <c r="B8" s="3">
        <v>4</v>
      </c>
      <c r="C8" s="3" t="s">
        <v>40</v>
      </c>
      <c r="D8" s="3" t="s">
        <v>41</v>
      </c>
      <c r="E8" s="3" t="s">
        <v>12</v>
      </c>
      <c r="F8" s="4">
        <v>0.22</v>
      </c>
      <c r="G8" s="3" t="s">
        <v>42</v>
      </c>
      <c r="H8" s="5">
        <v>60000</v>
      </c>
      <c r="I8" s="5"/>
    </row>
    <row r="9" spans="2:9" ht="24" customHeight="1">
      <c r="B9" s="3">
        <v>5</v>
      </c>
      <c r="C9" s="3" t="s">
        <v>25</v>
      </c>
      <c r="D9" s="3" t="s">
        <v>7</v>
      </c>
      <c r="E9" s="3" t="s">
        <v>8</v>
      </c>
      <c r="F9" s="4">
        <v>1.9</v>
      </c>
      <c r="G9" s="3" t="s">
        <v>26</v>
      </c>
      <c r="H9" s="5">
        <v>950000</v>
      </c>
      <c r="I9" s="5">
        <v>500000</v>
      </c>
    </row>
    <row r="10" spans="2:9" ht="24" customHeight="1">
      <c r="B10" s="3">
        <v>6</v>
      </c>
      <c r="C10" s="3" t="s">
        <v>30</v>
      </c>
      <c r="D10" s="3" t="s">
        <v>31</v>
      </c>
      <c r="E10" s="3" t="s">
        <v>15</v>
      </c>
      <c r="F10" s="6">
        <v>0.82</v>
      </c>
      <c r="G10" s="3" t="s">
        <v>32</v>
      </c>
      <c r="H10" s="5">
        <v>440000</v>
      </c>
      <c r="I10" s="5"/>
    </row>
    <row r="11" spans="2:9" ht="24" customHeight="1">
      <c r="B11" s="3">
        <v>7</v>
      </c>
      <c r="C11" s="3" t="s">
        <v>33</v>
      </c>
      <c r="D11" s="3" t="s">
        <v>34</v>
      </c>
      <c r="E11" s="3" t="s">
        <v>12</v>
      </c>
      <c r="F11" s="6">
        <v>0.75</v>
      </c>
      <c r="G11" s="3" t="s">
        <v>35</v>
      </c>
      <c r="H11" s="5">
        <v>380000</v>
      </c>
      <c r="I11" s="5"/>
    </row>
    <row r="12" spans="2:9" ht="24" customHeight="1">
      <c r="B12" s="3">
        <v>8</v>
      </c>
      <c r="C12" s="3" t="s">
        <v>36</v>
      </c>
      <c r="D12" s="3" t="s">
        <v>37</v>
      </c>
      <c r="E12" s="3" t="s">
        <v>12</v>
      </c>
      <c r="F12" s="4">
        <v>1.6</v>
      </c>
      <c r="G12" s="3" t="s">
        <v>38</v>
      </c>
      <c r="H12" s="5">
        <v>750000</v>
      </c>
      <c r="I12" s="5"/>
    </row>
    <row r="13" spans="2:9" ht="24" customHeight="1">
      <c r="B13" s="3">
        <v>9</v>
      </c>
      <c r="C13" s="3" t="s">
        <v>39</v>
      </c>
      <c r="D13" s="3" t="s">
        <v>13</v>
      </c>
      <c r="E13" s="3" t="s">
        <v>12</v>
      </c>
      <c r="F13" s="4">
        <v>0.415</v>
      </c>
      <c r="G13" s="3" t="s">
        <v>60</v>
      </c>
      <c r="H13" s="5">
        <v>220000</v>
      </c>
      <c r="I13" s="5"/>
    </row>
    <row r="14" spans="2:9" ht="24" customHeight="1">
      <c r="B14" s="3">
        <v>10</v>
      </c>
      <c r="C14" s="3" t="s">
        <v>43</v>
      </c>
      <c r="D14" s="3" t="s">
        <v>44</v>
      </c>
      <c r="E14" s="3" t="s">
        <v>15</v>
      </c>
      <c r="F14" s="4">
        <v>1.222</v>
      </c>
      <c r="G14" s="3" t="s">
        <v>45</v>
      </c>
      <c r="H14" s="5">
        <v>620000</v>
      </c>
      <c r="I14" s="5"/>
    </row>
    <row r="15" spans="2:9" ht="24" customHeight="1">
      <c r="B15" s="3">
        <v>11</v>
      </c>
      <c r="C15" s="3" t="s">
        <v>46</v>
      </c>
      <c r="D15" s="3" t="s">
        <v>19</v>
      </c>
      <c r="E15" s="3" t="s">
        <v>18</v>
      </c>
      <c r="F15" s="6">
        <v>0.73</v>
      </c>
      <c r="G15" s="3" t="s">
        <v>47</v>
      </c>
      <c r="H15" s="5">
        <v>370000</v>
      </c>
      <c r="I15" s="5"/>
    </row>
    <row r="16" spans="2:9" ht="24" customHeight="1">
      <c r="B16" s="3">
        <v>12</v>
      </c>
      <c r="C16" s="3" t="s">
        <v>50</v>
      </c>
      <c r="D16" s="3" t="s">
        <v>48</v>
      </c>
      <c r="E16" s="3" t="s">
        <v>16</v>
      </c>
      <c r="F16" s="6">
        <v>1.85</v>
      </c>
      <c r="G16" s="3" t="s">
        <v>49</v>
      </c>
      <c r="H16" s="5">
        <v>925000</v>
      </c>
      <c r="I16" s="5">
        <v>500000</v>
      </c>
    </row>
    <row r="17" spans="2:9" ht="24" customHeight="1">
      <c r="B17" s="3">
        <v>13</v>
      </c>
      <c r="C17" s="3" t="s">
        <v>51</v>
      </c>
      <c r="D17" s="3" t="s">
        <v>52</v>
      </c>
      <c r="E17" s="3" t="s">
        <v>8</v>
      </c>
      <c r="F17" s="6">
        <v>0.65</v>
      </c>
      <c r="G17" s="3" t="s">
        <v>53</v>
      </c>
      <c r="H17" s="5">
        <v>325000</v>
      </c>
      <c r="I17" s="5"/>
    </row>
    <row r="18" spans="2:9" ht="24" customHeight="1">
      <c r="B18" s="3">
        <v>14</v>
      </c>
      <c r="C18" s="3" t="s">
        <v>54</v>
      </c>
      <c r="D18" s="3" t="s">
        <v>55</v>
      </c>
      <c r="E18" s="3" t="s">
        <v>14</v>
      </c>
      <c r="F18" s="4">
        <v>0.89</v>
      </c>
      <c r="G18" s="3" t="s">
        <v>56</v>
      </c>
      <c r="H18" s="5">
        <v>440000</v>
      </c>
      <c r="I18" s="5"/>
    </row>
    <row r="19" spans="2:9" ht="24" customHeight="1">
      <c r="B19" s="3">
        <v>15</v>
      </c>
      <c r="C19" s="3" t="s">
        <v>57</v>
      </c>
      <c r="D19" s="3" t="s">
        <v>9</v>
      </c>
      <c r="E19" s="3" t="s">
        <v>8</v>
      </c>
      <c r="F19" s="4">
        <v>0.52</v>
      </c>
      <c r="G19" s="3" t="s">
        <v>58</v>
      </c>
      <c r="H19" s="5">
        <v>255000</v>
      </c>
      <c r="I19" s="5"/>
    </row>
    <row r="20" spans="6:8" ht="12.75">
      <c r="F20" s="1"/>
      <c r="H20" s="2"/>
    </row>
    <row r="21" ht="12.75">
      <c r="F21" s="1"/>
    </row>
  </sheetData>
  <sheetProtection/>
  <mergeCells count="1">
    <mergeCell ref="B2:I2"/>
  </mergeCells>
  <printOptions/>
  <pageMargins left="0.6" right="0.75" top="0.31" bottom="0.66" header="0.18" footer="0.3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33"/>
  <sheetViews>
    <sheetView zoomScalePageLayoutView="0" workbookViewId="0" topLeftCell="A4">
      <selection activeCell="O8" sqref="O8"/>
    </sheetView>
  </sheetViews>
  <sheetFormatPr defaultColWidth="9.140625" defaultRowHeight="12.75"/>
  <cols>
    <col min="1" max="2" width="4.00390625" style="0" customWidth="1"/>
    <col min="3" max="3" width="10.140625" style="0" customWidth="1"/>
    <col min="4" max="4" width="28.421875" style="0" customWidth="1"/>
    <col min="5" max="5" width="15.421875" style="0" customWidth="1"/>
    <col min="6" max="6" width="11.7109375" style="0" customWidth="1"/>
    <col min="7" max="7" width="14.00390625" style="0" hidden="1" customWidth="1"/>
    <col min="8" max="8" width="30.7109375" style="0" hidden="1" customWidth="1"/>
    <col min="9" max="9" width="14.7109375" style="0" customWidth="1"/>
    <col min="10" max="10" width="16.8515625" style="0" customWidth="1"/>
    <col min="11" max="11" width="15.8515625" style="0" customWidth="1"/>
    <col min="12" max="12" width="11.7109375" style="2" customWidth="1"/>
    <col min="13" max="13" width="12.00390625" style="2" customWidth="1"/>
    <col min="14" max="14" width="12.140625" style="2" customWidth="1"/>
    <col min="15" max="15" width="10.7109375" style="0" customWidth="1"/>
    <col min="16" max="16" width="9.7109375" style="0" bestFit="1" customWidth="1"/>
  </cols>
  <sheetData>
    <row r="2" spans="2:15" ht="42" customHeight="1">
      <c r="B2" s="155" t="s">
        <v>122</v>
      </c>
      <c r="C2" s="152"/>
      <c r="D2" s="152"/>
      <c r="E2" s="152"/>
      <c r="F2" s="152"/>
      <c r="G2" s="152"/>
      <c r="H2" s="152"/>
      <c r="I2" s="152"/>
      <c r="J2" s="152"/>
      <c r="O2" s="2"/>
    </row>
    <row r="3" ht="14.25" customHeight="1"/>
    <row r="4" spans="2:16" s="9" customFormat="1" ht="45.75" customHeight="1"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153" t="s">
        <v>5</v>
      </c>
      <c r="H4" s="154"/>
      <c r="I4" s="7" t="s">
        <v>6</v>
      </c>
      <c r="J4" s="8" t="s">
        <v>155</v>
      </c>
      <c r="L4" s="23">
        <v>500000</v>
      </c>
      <c r="M4" s="23">
        <v>450000</v>
      </c>
      <c r="N4" s="23">
        <v>400000</v>
      </c>
      <c r="O4" s="23">
        <v>350000</v>
      </c>
      <c r="P4" s="23">
        <v>330000</v>
      </c>
    </row>
    <row r="5" spans="2:16" ht="24" customHeight="1">
      <c r="B5" s="31">
        <v>6</v>
      </c>
      <c r="C5" s="31" t="s">
        <v>25</v>
      </c>
      <c r="D5" s="31" t="s">
        <v>7</v>
      </c>
      <c r="E5" s="3" t="s">
        <v>8</v>
      </c>
      <c r="F5" s="4">
        <v>1.9</v>
      </c>
      <c r="G5" s="17" t="s">
        <v>26</v>
      </c>
      <c r="H5" s="18"/>
      <c r="I5" s="5">
        <v>950000</v>
      </c>
      <c r="J5" s="5">
        <f>F5*330000</f>
        <v>627000</v>
      </c>
      <c r="L5" s="24">
        <f aca="true" t="shared" si="0" ref="L5:L33">F5*L$4</f>
        <v>950000</v>
      </c>
      <c r="M5" s="24">
        <f aca="true" t="shared" si="1" ref="M5:M33">F5*M$4</f>
        <v>855000</v>
      </c>
      <c r="N5" s="24">
        <f aca="true" t="shared" si="2" ref="N5:N33">F5*N$4</f>
        <v>760000</v>
      </c>
      <c r="O5" s="24">
        <f aca="true" t="shared" si="3" ref="O5:O33">F5*O$4</f>
        <v>665000</v>
      </c>
      <c r="P5" s="24">
        <f aca="true" t="shared" si="4" ref="P5:P33">F5*P$4</f>
        <v>627000</v>
      </c>
    </row>
    <row r="6" spans="2:16" ht="24" customHeight="1">
      <c r="B6" s="26">
        <v>7</v>
      </c>
      <c r="C6" s="26" t="s">
        <v>109</v>
      </c>
      <c r="D6" s="26" t="s">
        <v>110</v>
      </c>
      <c r="E6" s="3" t="s">
        <v>112</v>
      </c>
      <c r="F6" s="6">
        <v>0.895</v>
      </c>
      <c r="G6" s="17"/>
      <c r="H6" s="20" t="s">
        <v>117</v>
      </c>
      <c r="I6" s="5">
        <v>460000</v>
      </c>
      <c r="J6" s="5">
        <f aca="true" t="shared" si="5" ref="J6:J33">F6*330000</f>
        <v>295350</v>
      </c>
      <c r="L6" s="24">
        <f t="shared" si="0"/>
        <v>447500</v>
      </c>
      <c r="M6" s="24">
        <f t="shared" si="1"/>
        <v>402750</v>
      </c>
      <c r="N6" s="24">
        <f t="shared" si="2"/>
        <v>358000</v>
      </c>
      <c r="O6" s="24">
        <f t="shared" si="3"/>
        <v>313250</v>
      </c>
      <c r="P6" s="24">
        <f t="shared" si="4"/>
        <v>295350</v>
      </c>
    </row>
    <row r="7" spans="2:16" ht="27.75" customHeight="1">
      <c r="B7" s="31">
        <v>8</v>
      </c>
      <c r="C7" s="34" t="s">
        <v>68</v>
      </c>
      <c r="D7" s="31" t="s">
        <v>69</v>
      </c>
      <c r="E7" s="3" t="s">
        <v>14</v>
      </c>
      <c r="F7" s="4">
        <v>2.9</v>
      </c>
      <c r="G7" s="19"/>
      <c r="H7" s="18"/>
      <c r="I7" s="5"/>
      <c r="J7" s="5">
        <f t="shared" si="5"/>
        <v>957000</v>
      </c>
      <c r="L7" s="24">
        <f t="shared" si="0"/>
        <v>1450000</v>
      </c>
      <c r="M7" s="24">
        <f t="shared" si="1"/>
        <v>1305000</v>
      </c>
      <c r="N7" s="24">
        <f t="shared" si="2"/>
        <v>1160000</v>
      </c>
      <c r="O7" s="24">
        <f t="shared" si="3"/>
        <v>1015000</v>
      </c>
      <c r="P7" s="24">
        <f t="shared" si="4"/>
        <v>957000</v>
      </c>
    </row>
    <row r="8" spans="2:16" ht="24" customHeight="1">
      <c r="B8" s="27">
        <v>9</v>
      </c>
      <c r="C8" s="27" t="s">
        <v>62</v>
      </c>
      <c r="D8" s="27" t="s">
        <v>63</v>
      </c>
      <c r="E8" s="3" t="s">
        <v>16</v>
      </c>
      <c r="F8" s="4">
        <v>0.5</v>
      </c>
      <c r="G8" s="17"/>
      <c r="H8" s="18" t="s">
        <v>64</v>
      </c>
      <c r="I8" s="5">
        <v>250000</v>
      </c>
      <c r="J8" s="5">
        <f t="shared" si="5"/>
        <v>165000</v>
      </c>
      <c r="L8" s="24">
        <f t="shared" si="0"/>
        <v>250000</v>
      </c>
      <c r="M8" s="24">
        <f t="shared" si="1"/>
        <v>225000</v>
      </c>
      <c r="N8" s="24">
        <f t="shared" si="2"/>
        <v>200000</v>
      </c>
      <c r="O8" s="24">
        <f t="shared" si="3"/>
        <v>175000</v>
      </c>
      <c r="P8" s="24">
        <f t="shared" si="4"/>
        <v>165000</v>
      </c>
    </row>
    <row r="9" spans="2:16" ht="33.75" customHeight="1">
      <c r="B9" s="31">
        <v>10</v>
      </c>
      <c r="C9" s="34" t="s">
        <v>99</v>
      </c>
      <c r="D9" s="33" t="s">
        <v>121</v>
      </c>
      <c r="E9" s="3" t="s">
        <v>15</v>
      </c>
      <c r="F9" s="6">
        <v>1.4</v>
      </c>
      <c r="G9" s="19"/>
      <c r="H9" s="18"/>
      <c r="I9" s="5"/>
      <c r="J9" s="5">
        <f t="shared" si="5"/>
        <v>461999.99999999994</v>
      </c>
      <c r="L9" s="24">
        <f t="shared" si="0"/>
        <v>700000</v>
      </c>
      <c r="M9" s="24">
        <f t="shared" si="1"/>
        <v>630000</v>
      </c>
      <c r="N9" s="24">
        <f t="shared" si="2"/>
        <v>560000</v>
      </c>
      <c r="O9" s="24">
        <f t="shared" si="3"/>
        <v>489999.99999999994</v>
      </c>
      <c r="P9" s="24">
        <f t="shared" si="4"/>
        <v>461999.99999999994</v>
      </c>
    </row>
    <row r="10" spans="2:16" ht="24" customHeight="1">
      <c r="B10" s="3">
        <v>11</v>
      </c>
      <c r="C10" s="3" t="s">
        <v>30</v>
      </c>
      <c r="D10" s="3" t="s">
        <v>31</v>
      </c>
      <c r="E10" s="3" t="s">
        <v>15</v>
      </c>
      <c r="F10" s="6">
        <v>0.82</v>
      </c>
      <c r="G10" s="17" t="s">
        <v>32</v>
      </c>
      <c r="H10" s="18"/>
      <c r="I10" s="5">
        <v>440000</v>
      </c>
      <c r="J10" s="5">
        <f t="shared" si="5"/>
        <v>270600</v>
      </c>
      <c r="L10" s="24">
        <f t="shared" si="0"/>
        <v>410000</v>
      </c>
      <c r="M10" s="24">
        <f t="shared" si="1"/>
        <v>369000</v>
      </c>
      <c r="N10" s="24">
        <f t="shared" si="2"/>
        <v>328000</v>
      </c>
      <c r="O10" s="24">
        <f t="shared" si="3"/>
        <v>287000</v>
      </c>
      <c r="P10" s="24">
        <f t="shared" si="4"/>
        <v>270600</v>
      </c>
    </row>
    <row r="11" spans="2:16" ht="24" customHeight="1">
      <c r="B11" s="31">
        <v>12</v>
      </c>
      <c r="C11" s="31" t="s">
        <v>33</v>
      </c>
      <c r="D11" s="31" t="s">
        <v>34</v>
      </c>
      <c r="E11" s="3" t="s">
        <v>12</v>
      </c>
      <c r="F11" s="6">
        <v>0.75</v>
      </c>
      <c r="G11" s="17" t="s">
        <v>35</v>
      </c>
      <c r="H11" s="18" t="s">
        <v>67</v>
      </c>
      <c r="I11" s="5">
        <v>380000</v>
      </c>
      <c r="J11" s="5">
        <f t="shared" si="5"/>
        <v>247500</v>
      </c>
      <c r="L11" s="24">
        <f t="shared" si="0"/>
        <v>375000</v>
      </c>
      <c r="M11" s="24">
        <f t="shared" si="1"/>
        <v>337500</v>
      </c>
      <c r="N11" s="24">
        <f t="shared" si="2"/>
        <v>300000</v>
      </c>
      <c r="O11" s="24">
        <f t="shared" si="3"/>
        <v>262500</v>
      </c>
      <c r="P11" s="24">
        <f t="shared" si="4"/>
        <v>247500</v>
      </c>
    </row>
    <row r="12" spans="2:16" ht="24" customHeight="1">
      <c r="B12" s="3">
        <v>13</v>
      </c>
      <c r="C12" s="3" t="s">
        <v>36</v>
      </c>
      <c r="D12" s="3" t="s">
        <v>37</v>
      </c>
      <c r="E12" s="3" t="s">
        <v>12</v>
      </c>
      <c r="F12" s="4">
        <v>1.6</v>
      </c>
      <c r="G12" s="17" t="s">
        <v>38</v>
      </c>
      <c r="H12" s="18"/>
      <c r="I12" s="5">
        <v>750000</v>
      </c>
      <c r="J12" s="5">
        <f t="shared" si="5"/>
        <v>528000</v>
      </c>
      <c r="L12" s="24">
        <f t="shared" si="0"/>
        <v>800000</v>
      </c>
      <c r="M12" s="24">
        <f t="shared" si="1"/>
        <v>720000</v>
      </c>
      <c r="N12" s="24">
        <f t="shared" si="2"/>
        <v>640000</v>
      </c>
      <c r="O12" s="24">
        <f t="shared" si="3"/>
        <v>560000</v>
      </c>
      <c r="P12" s="24">
        <f t="shared" si="4"/>
        <v>528000</v>
      </c>
    </row>
    <row r="13" spans="2:16" ht="24" customHeight="1">
      <c r="B13" s="3">
        <v>14</v>
      </c>
      <c r="C13" s="3" t="s">
        <v>39</v>
      </c>
      <c r="D13" s="3" t="s">
        <v>13</v>
      </c>
      <c r="E13" s="3" t="s">
        <v>12</v>
      </c>
      <c r="F13" s="4">
        <v>0.415</v>
      </c>
      <c r="G13" s="17" t="s">
        <v>60</v>
      </c>
      <c r="H13" s="18" t="s">
        <v>66</v>
      </c>
      <c r="I13" s="5">
        <v>220000</v>
      </c>
      <c r="J13" s="5">
        <f t="shared" si="5"/>
        <v>136950</v>
      </c>
      <c r="L13" s="24">
        <f t="shared" si="0"/>
        <v>207500</v>
      </c>
      <c r="M13" s="24">
        <f t="shared" si="1"/>
        <v>186750</v>
      </c>
      <c r="N13" s="24">
        <f t="shared" si="2"/>
        <v>166000</v>
      </c>
      <c r="O13" s="24">
        <f t="shared" si="3"/>
        <v>145250</v>
      </c>
      <c r="P13" s="24">
        <f t="shared" si="4"/>
        <v>136950</v>
      </c>
    </row>
    <row r="14" spans="2:16" ht="32.25" customHeight="1">
      <c r="B14" s="3">
        <v>15</v>
      </c>
      <c r="C14" s="15" t="s">
        <v>39</v>
      </c>
      <c r="D14" s="16" t="s">
        <v>102</v>
      </c>
      <c r="E14" s="3" t="s">
        <v>16</v>
      </c>
      <c r="F14" s="6">
        <v>0.93</v>
      </c>
      <c r="G14" s="19"/>
      <c r="H14" s="18" t="s">
        <v>103</v>
      </c>
      <c r="I14" s="5"/>
      <c r="J14" s="5">
        <f t="shared" si="5"/>
        <v>306900</v>
      </c>
      <c r="L14" s="24">
        <f t="shared" si="0"/>
        <v>465000</v>
      </c>
      <c r="M14" s="24">
        <f t="shared" si="1"/>
        <v>418500</v>
      </c>
      <c r="N14" s="24">
        <f t="shared" si="2"/>
        <v>372000</v>
      </c>
      <c r="O14" s="24">
        <f t="shared" si="3"/>
        <v>325500</v>
      </c>
      <c r="P14" s="24">
        <f t="shared" si="4"/>
        <v>306900</v>
      </c>
    </row>
    <row r="15" spans="2:16" ht="32.25" customHeight="1">
      <c r="B15" s="3">
        <v>16</v>
      </c>
      <c r="C15" s="15" t="s">
        <v>100</v>
      </c>
      <c r="D15" s="16" t="s">
        <v>101</v>
      </c>
      <c r="E15" s="3" t="s">
        <v>15</v>
      </c>
      <c r="F15" s="6">
        <v>4</v>
      </c>
      <c r="G15" s="19"/>
      <c r="H15" s="18"/>
      <c r="I15" s="5"/>
      <c r="J15" s="5">
        <f t="shared" si="5"/>
        <v>1320000</v>
      </c>
      <c r="L15" s="24">
        <f t="shared" si="0"/>
        <v>2000000</v>
      </c>
      <c r="M15" s="24">
        <f t="shared" si="1"/>
        <v>1800000</v>
      </c>
      <c r="N15" s="24">
        <f t="shared" si="2"/>
        <v>1600000</v>
      </c>
      <c r="O15" s="24">
        <f t="shared" si="3"/>
        <v>1400000</v>
      </c>
      <c r="P15" s="24">
        <f t="shared" si="4"/>
        <v>1320000</v>
      </c>
    </row>
    <row r="16" spans="2:16" ht="30" customHeight="1">
      <c r="B16" s="3">
        <v>17</v>
      </c>
      <c r="C16" s="15" t="s">
        <v>77</v>
      </c>
      <c r="D16" s="16" t="s">
        <v>78</v>
      </c>
      <c r="E16" s="3" t="s">
        <v>75</v>
      </c>
      <c r="F16" s="4">
        <v>1.62</v>
      </c>
      <c r="G16" s="19"/>
      <c r="H16" s="20" t="s">
        <v>79</v>
      </c>
      <c r="I16" s="5"/>
      <c r="J16" s="5">
        <f t="shared" si="5"/>
        <v>534600</v>
      </c>
      <c r="L16" s="24">
        <f t="shared" si="0"/>
        <v>810000</v>
      </c>
      <c r="M16" s="24">
        <f t="shared" si="1"/>
        <v>729000</v>
      </c>
      <c r="N16" s="24">
        <f t="shared" si="2"/>
        <v>648000</v>
      </c>
      <c r="O16" s="24">
        <f t="shared" si="3"/>
        <v>567000</v>
      </c>
      <c r="P16" s="24">
        <f t="shared" si="4"/>
        <v>534600</v>
      </c>
    </row>
    <row r="17" spans="2:16" ht="41.25" customHeight="1">
      <c r="B17" s="3">
        <v>18</v>
      </c>
      <c r="C17" s="15" t="s">
        <v>72</v>
      </c>
      <c r="D17" s="16" t="s">
        <v>73</v>
      </c>
      <c r="E17" s="3" t="s">
        <v>75</v>
      </c>
      <c r="F17" s="4"/>
      <c r="G17" s="19"/>
      <c r="H17" s="18" t="s">
        <v>76</v>
      </c>
      <c r="I17" s="5"/>
      <c r="J17" s="5">
        <f t="shared" si="5"/>
        <v>0</v>
      </c>
      <c r="L17" s="24">
        <f t="shared" si="0"/>
        <v>0</v>
      </c>
      <c r="M17" s="24">
        <f t="shared" si="1"/>
        <v>0</v>
      </c>
      <c r="N17" s="24">
        <f t="shared" si="2"/>
        <v>0</v>
      </c>
      <c r="O17" s="24">
        <f t="shared" si="3"/>
        <v>0</v>
      </c>
      <c r="P17" s="24">
        <f t="shared" si="4"/>
        <v>0</v>
      </c>
    </row>
    <row r="18" spans="2:16" ht="24" customHeight="1">
      <c r="B18" s="27">
        <v>19</v>
      </c>
      <c r="C18" s="29" t="s">
        <v>70</v>
      </c>
      <c r="D18" s="30" t="s">
        <v>71</v>
      </c>
      <c r="E18" s="3" t="s">
        <v>75</v>
      </c>
      <c r="F18" s="4">
        <v>4.2</v>
      </c>
      <c r="G18" s="19"/>
      <c r="H18" s="21" t="s">
        <v>74</v>
      </c>
      <c r="I18" s="5"/>
      <c r="J18" s="5">
        <f t="shared" si="5"/>
        <v>1386000</v>
      </c>
      <c r="L18" s="24">
        <f t="shared" si="0"/>
        <v>2100000</v>
      </c>
      <c r="M18" s="24">
        <f t="shared" si="1"/>
        <v>1890000</v>
      </c>
      <c r="N18" s="24">
        <f t="shared" si="2"/>
        <v>1680000</v>
      </c>
      <c r="O18" s="24">
        <f t="shared" si="3"/>
        <v>1470000</v>
      </c>
      <c r="P18" s="24">
        <f t="shared" si="4"/>
        <v>1386000</v>
      </c>
    </row>
    <row r="19" spans="2:16" ht="24" customHeight="1">
      <c r="B19" s="31">
        <v>20</v>
      </c>
      <c r="C19" s="32" t="s">
        <v>23</v>
      </c>
      <c r="D19" s="33" t="s">
        <v>123</v>
      </c>
      <c r="E19" s="3" t="s">
        <v>18</v>
      </c>
      <c r="F19" s="4"/>
      <c r="G19" s="19"/>
      <c r="H19" s="21"/>
      <c r="I19" s="5"/>
      <c r="J19" s="5">
        <f t="shared" si="5"/>
        <v>0</v>
      </c>
      <c r="L19" s="24">
        <f t="shared" si="0"/>
        <v>0</v>
      </c>
      <c r="M19" s="24">
        <f t="shared" si="1"/>
        <v>0</v>
      </c>
      <c r="N19" s="24">
        <f t="shared" si="2"/>
        <v>0</v>
      </c>
      <c r="O19" s="24">
        <f t="shared" si="3"/>
        <v>0</v>
      </c>
      <c r="P19" s="24">
        <f t="shared" si="4"/>
        <v>0</v>
      </c>
    </row>
    <row r="20" spans="2:16" ht="24" customHeight="1">
      <c r="B20" s="3">
        <v>21</v>
      </c>
      <c r="C20" s="15" t="s">
        <v>86</v>
      </c>
      <c r="D20" s="3" t="s">
        <v>87</v>
      </c>
      <c r="E20" s="3" t="s">
        <v>11</v>
      </c>
      <c r="F20" s="6">
        <v>0.45</v>
      </c>
      <c r="G20" s="19"/>
      <c r="H20" s="18" t="s">
        <v>91</v>
      </c>
      <c r="I20" s="5"/>
      <c r="J20" s="5">
        <f t="shared" si="5"/>
        <v>148500</v>
      </c>
      <c r="L20" s="24">
        <f t="shared" si="0"/>
        <v>225000</v>
      </c>
      <c r="M20" s="24">
        <f t="shared" si="1"/>
        <v>202500</v>
      </c>
      <c r="N20" s="24">
        <f t="shared" si="2"/>
        <v>180000</v>
      </c>
      <c r="O20" s="24">
        <f t="shared" si="3"/>
        <v>157500</v>
      </c>
      <c r="P20" s="24">
        <f t="shared" si="4"/>
        <v>148500</v>
      </c>
    </row>
    <row r="21" spans="2:16" ht="24" customHeight="1">
      <c r="B21" s="3">
        <v>22</v>
      </c>
      <c r="C21" s="15" t="s">
        <v>84</v>
      </c>
      <c r="D21" s="3" t="s">
        <v>85</v>
      </c>
      <c r="E21" s="3" t="s">
        <v>11</v>
      </c>
      <c r="F21" s="6">
        <v>0.55</v>
      </c>
      <c r="G21" s="19"/>
      <c r="H21" s="20" t="s">
        <v>90</v>
      </c>
      <c r="I21" s="5"/>
      <c r="J21" s="5">
        <f t="shared" si="5"/>
        <v>181500.00000000003</v>
      </c>
      <c r="L21" s="24">
        <f t="shared" si="0"/>
        <v>275000</v>
      </c>
      <c r="M21" s="24">
        <f t="shared" si="1"/>
        <v>247500.00000000003</v>
      </c>
      <c r="N21" s="24">
        <f t="shared" si="2"/>
        <v>220000.00000000003</v>
      </c>
      <c r="O21" s="24">
        <f t="shared" si="3"/>
        <v>192500.00000000003</v>
      </c>
      <c r="P21" s="24">
        <f t="shared" si="4"/>
        <v>181500.00000000003</v>
      </c>
    </row>
    <row r="22" spans="2:16" ht="24" customHeight="1">
      <c r="B22" s="3">
        <v>23</v>
      </c>
      <c r="C22" s="3" t="s">
        <v>46</v>
      </c>
      <c r="D22" s="3" t="s">
        <v>19</v>
      </c>
      <c r="E22" s="3" t="s">
        <v>18</v>
      </c>
      <c r="F22" s="6">
        <v>0.73</v>
      </c>
      <c r="G22" s="17" t="s">
        <v>47</v>
      </c>
      <c r="H22" s="18" t="s">
        <v>65</v>
      </c>
      <c r="I22" s="5">
        <v>370000</v>
      </c>
      <c r="J22" s="5">
        <f t="shared" si="5"/>
        <v>240900</v>
      </c>
      <c r="L22" s="24">
        <f t="shared" si="0"/>
        <v>365000</v>
      </c>
      <c r="M22" s="24">
        <f t="shared" si="1"/>
        <v>328500</v>
      </c>
      <c r="N22" s="24">
        <f t="shared" si="2"/>
        <v>292000</v>
      </c>
      <c r="O22" s="24">
        <f t="shared" si="3"/>
        <v>255500</v>
      </c>
      <c r="P22" s="24">
        <f t="shared" si="4"/>
        <v>240900</v>
      </c>
    </row>
    <row r="23" spans="2:16" ht="24" customHeight="1">
      <c r="B23" s="3">
        <v>24</v>
      </c>
      <c r="C23" s="15" t="s">
        <v>46</v>
      </c>
      <c r="D23" s="3" t="s">
        <v>19</v>
      </c>
      <c r="E23" s="3" t="s">
        <v>18</v>
      </c>
      <c r="F23" s="4"/>
      <c r="G23" s="19"/>
      <c r="H23" s="18"/>
      <c r="I23" s="5"/>
      <c r="J23" s="5">
        <f t="shared" si="5"/>
        <v>0</v>
      </c>
      <c r="L23" s="24">
        <f t="shared" si="0"/>
        <v>0</v>
      </c>
      <c r="M23" s="24">
        <f t="shared" si="1"/>
        <v>0</v>
      </c>
      <c r="N23" s="24">
        <f t="shared" si="2"/>
        <v>0</v>
      </c>
      <c r="O23" s="24">
        <f t="shared" si="3"/>
        <v>0</v>
      </c>
      <c r="P23" s="24">
        <f t="shared" si="4"/>
        <v>0</v>
      </c>
    </row>
    <row r="24" spans="2:16" ht="24" customHeight="1">
      <c r="B24" s="3">
        <v>25</v>
      </c>
      <c r="C24" s="15" t="s">
        <v>80</v>
      </c>
      <c r="D24" s="3" t="s">
        <v>81</v>
      </c>
      <c r="E24" s="3" t="s">
        <v>11</v>
      </c>
      <c r="F24" s="4"/>
      <c r="G24" s="19"/>
      <c r="H24" s="22" t="s">
        <v>88</v>
      </c>
      <c r="I24" s="5"/>
      <c r="J24" s="5">
        <f t="shared" si="5"/>
        <v>0</v>
      </c>
      <c r="L24" s="24">
        <f t="shared" si="0"/>
        <v>0</v>
      </c>
      <c r="M24" s="24">
        <f t="shared" si="1"/>
        <v>0</v>
      </c>
      <c r="N24" s="24">
        <f t="shared" si="2"/>
        <v>0</v>
      </c>
      <c r="O24" s="24">
        <f t="shared" si="3"/>
        <v>0</v>
      </c>
      <c r="P24" s="24">
        <f t="shared" si="4"/>
        <v>0</v>
      </c>
    </row>
    <row r="25" spans="2:16" ht="24" customHeight="1">
      <c r="B25" s="31">
        <v>26</v>
      </c>
      <c r="C25" s="34" t="s">
        <v>82</v>
      </c>
      <c r="D25" s="31" t="s">
        <v>83</v>
      </c>
      <c r="E25" s="39" t="s">
        <v>11</v>
      </c>
      <c r="F25" s="6"/>
      <c r="G25" s="19"/>
      <c r="H25" s="18" t="s">
        <v>89</v>
      </c>
      <c r="I25" s="5"/>
      <c r="J25" s="5">
        <f t="shared" si="5"/>
        <v>0</v>
      </c>
      <c r="L25" s="24">
        <f t="shared" si="0"/>
        <v>0</v>
      </c>
      <c r="M25" s="24">
        <f t="shared" si="1"/>
        <v>0</v>
      </c>
      <c r="N25" s="24">
        <f t="shared" si="2"/>
        <v>0</v>
      </c>
      <c r="O25" s="24">
        <f t="shared" si="3"/>
        <v>0</v>
      </c>
      <c r="P25" s="24">
        <f t="shared" si="4"/>
        <v>0</v>
      </c>
    </row>
    <row r="26" spans="2:16" ht="34.5" customHeight="1">
      <c r="B26" s="3">
        <v>27</v>
      </c>
      <c r="C26" s="3" t="s">
        <v>50</v>
      </c>
      <c r="D26" s="3" t="s">
        <v>48</v>
      </c>
      <c r="E26" s="3" t="s">
        <v>16</v>
      </c>
      <c r="F26" s="6">
        <v>1.85</v>
      </c>
      <c r="G26" s="17" t="s">
        <v>49</v>
      </c>
      <c r="H26" s="18" t="s">
        <v>61</v>
      </c>
      <c r="I26" s="5">
        <v>925000</v>
      </c>
      <c r="J26" s="5">
        <f t="shared" si="5"/>
        <v>610500</v>
      </c>
      <c r="L26" s="24">
        <f t="shared" si="0"/>
        <v>925000</v>
      </c>
      <c r="M26" s="24">
        <f t="shared" si="1"/>
        <v>832500</v>
      </c>
      <c r="N26" s="24">
        <f t="shared" si="2"/>
        <v>740000</v>
      </c>
      <c r="O26" s="24">
        <f t="shared" si="3"/>
        <v>647500</v>
      </c>
      <c r="P26" s="24">
        <f t="shared" si="4"/>
        <v>610500</v>
      </c>
    </row>
    <row r="27" spans="2:16" ht="37.5" customHeight="1">
      <c r="B27" s="27">
        <v>28</v>
      </c>
      <c r="C27" s="28" t="s">
        <v>104</v>
      </c>
      <c r="D27" s="27" t="s">
        <v>105</v>
      </c>
      <c r="E27" s="3" t="s">
        <v>113</v>
      </c>
      <c r="F27" s="6">
        <v>1.14</v>
      </c>
      <c r="G27" s="19"/>
      <c r="H27" s="18" t="s">
        <v>114</v>
      </c>
      <c r="I27" s="5">
        <v>670000</v>
      </c>
      <c r="J27" s="5">
        <f t="shared" si="5"/>
        <v>376199.99999999994</v>
      </c>
      <c r="L27" s="24">
        <f t="shared" si="0"/>
        <v>570000</v>
      </c>
      <c r="M27" s="24">
        <f t="shared" si="1"/>
        <v>512999.99999999994</v>
      </c>
      <c r="N27" s="24">
        <f t="shared" si="2"/>
        <v>455999.99999999994</v>
      </c>
      <c r="O27" s="24">
        <f t="shared" si="3"/>
        <v>398999.99999999994</v>
      </c>
      <c r="P27" s="24">
        <f t="shared" si="4"/>
        <v>376199.99999999994</v>
      </c>
    </row>
    <row r="28" spans="2:16" ht="45" customHeight="1">
      <c r="B28" s="3">
        <v>29</v>
      </c>
      <c r="C28" s="15" t="s">
        <v>92</v>
      </c>
      <c r="D28" s="3" t="s">
        <v>93</v>
      </c>
      <c r="E28" s="3" t="s">
        <v>98</v>
      </c>
      <c r="F28" s="6">
        <v>2.282</v>
      </c>
      <c r="G28" s="19"/>
      <c r="H28" s="18"/>
      <c r="I28" s="5"/>
      <c r="J28" s="5">
        <f t="shared" si="5"/>
        <v>753060</v>
      </c>
      <c r="L28" s="24">
        <f t="shared" si="0"/>
        <v>1141000</v>
      </c>
      <c r="M28" s="24">
        <f t="shared" si="1"/>
        <v>1026900</v>
      </c>
      <c r="N28" s="24">
        <f t="shared" si="2"/>
        <v>912800</v>
      </c>
      <c r="O28" s="24">
        <f t="shared" si="3"/>
        <v>798700</v>
      </c>
      <c r="P28" s="24">
        <f t="shared" si="4"/>
        <v>753060</v>
      </c>
    </row>
    <row r="29" spans="2:16" s="25" customFormat="1" ht="24" customHeight="1">
      <c r="B29" s="31">
        <v>30</v>
      </c>
      <c r="C29" s="34" t="s">
        <v>96</v>
      </c>
      <c r="D29" s="34" t="s">
        <v>97</v>
      </c>
      <c r="E29" s="15" t="s">
        <v>98</v>
      </c>
      <c r="F29" s="35">
        <v>0.62</v>
      </c>
      <c r="G29" s="36"/>
      <c r="H29" s="37"/>
      <c r="I29" s="14"/>
      <c r="J29" s="5">
        <f t="shared" si="5"/>
        <v>204600</v>
      </c>
      <c r="K29" s="38"/>
      <c r="L29" s="24">
        <f t="shared" si="0"/>
        <v>310000</v>
      </c>
      <c r="M29" s="24">
        <f t="shared" si="1"/>
        <v>279000</v>
      </c>
      <c r="N29" s="24">
        <f t="shared" si="2"/>
        <v>248000</v>
      </c>
      <c r="O29" s="24">
        <f t="shared" si="3"/>
        <v>217000</v>
      </c>
      <c r="P29" s="24">
        <f t="shared" si="4"/>
        <v>204600</v>
      </c>
    </row>
    <row r="30" spans="2:16" ht="28.5" customHeight="1">
      <c r="B30" s="3">
        <v>31</v>
      </c>
      <c r="C30" s="15" t="s">
        <v>94</v>
      </c>
      <c r="D30" s="3" t="s">
        <v>95</v>
      </c>
      <c r="E30" s="3" t="s">
        <v>98</v>
      </c>
      <c r="F30" s="6">
        <v>1.2</v>
      </c>
      <c r="G30" s="19"/>
      <c r="H30" s="18"/>
      <c r="I30" s="5"/>
      <c r="J30" s="5">
        <f t="shared" si="5"/>
        <v>396000</v>
      </c>
      <c r="L30" s="24">
        <f t="shared" si="0"/>
        <v>600000</v>
      </c>
      <c r="M30" s="24">
        <f t="shared" si="1"/>
        <v>540000</v>
      </c>
      <c r="N30" s="24">
        <f t="shared" si="2"/>
        <v>480000</v>
      </c>
      <c r="O30" s="24">
        <f t="shared" si="3"/>
        <v>420000</v>
      </c>
      <c r="P30" s="24">
        <f t="shared" si="4"/>
        <v>396000</v>
      </c>
    </row>
    <row r="31" spans="2:16" ht="24" customHeight="1">
      <c r="B31" s="3">
        <v>32</v>
      </c>
      <c r="C31" s="15" t="s">
        <v>106</v>
      </c>
      <c r="D31" s="3" t="s">
        <v>107</v>
      </c>
      <c r="E31" s="3" t="s">
        <v>112</v>
      </c>
      <c r="F31" s="6">
        <v>0.23</v>
      </c>
      <c r="G31" s="17"/>
      <c r="H31" s="20" t="s">
        <v>115</v>
      </c>
      <c r="I31" s="5">
        <v>130000</v>
      </c>
      <c r="J31" s="5">
        <f t="shared" si="5"/>
        <v>75900</v>
      </c>
      <c r="L31" s="24">
        <f t="shared" si="0"/>
        <v>115000</v>
      </c>
      <c r="M31" s="24">
        <f t="shared" si="1"/>
        <v>103500</v>
      </c>
      <c r="N31" s="24">
        <f t="shared" si="2"/>
        <v>92000</v>
      </c>
      <c r="O31" s="24">
        <f t="shared" si="3"/>
        <v>80500</v>
      </c>
      <c r="P31" s="24">
        <f t="shared" si="4"/>
        <v>75900</v>
      </c>
    </row>
    <row r="32" spans="2:16" ht="24" customHeight="1">
      <c r="B32" s="3">
        <v>33</v>
      </c>
      <c r="C32" s="15" t="s">
        <v>106</v>
      </c>
      <c r="D32" s="3" t="s">
        <v>111</v>
      </c>
      <c r="E32" s="3" t="s">
        <v>112</v>
      </c>
      <c r="F32" s="6">
        <v>0.45</v>
      </c>
      <c r="G32" s="17"/>
      <c r="H32" s="18" t="s">
        <v>118</v>
      </c>
      <c r="I32" s="5">
        <v>120000</v>
      </c>
      <c r="J32" s="5">
        <f t="shared" si="5"/>
        <v>148500</v>
      </c>
      <c r="L32" s="24">
        <f t="shared" si="0"/>
        <v>225000</v>
      </c>
      <c r="M32" s="24">
        <f t="shared" si="1"/>
        <v>202500</v>
      </c>
      <c r="N32" s="24">
        <f t="shared" si="2"/>
        <v>180000</v>
      </c>
      <c r="O32" s="24">
        <f t="shared" si="3"/>
        <v>157500</v>
      </c>
      <c r="P32" s="24">
        <f t="shared" si="4"/>
        <v>148500</v>
      </c>
    </row>
    <row r="33" spans="2:16" ht="24" customHeight="1">
      <c r="B33" s="3">
        <v>34</v>
      </c>
      <c r="C33" s="15" t="s">
        <v>108</v>
      </c>
      <c r="D33" s="3" t="s">
        <v>119</v>
      </c>
      <c r="E33" s="3" t="s">
        <v>112</v>
      </c>
      <c r="F33" s="6">
        <v>0.5</v>
      </c>
      <c r="G33" s="17"/>
      <c r="H33" s="18" t="s">
        <v>116</v>
      </c>
      <c r="I33" s="5">
        <v>200000</v>
      </c>
      <c r="J33" s="5">
        <f t="shared" si="5"/>
        <v>165000</v>
      </c>
      <c r="L33" s="24">
        <f t="shared" si="0"/>
        <v>250000</v>
      </c>
      <c r="M33" s="24">
        <f t="shared" si="1"/>
        <v>225000</v>
      </c>
      <c r="N33" s="24">
        <f t="shared" si="2"/>
        <v>200000</v>
      </c>
      <c r="O33" s="24">
        <f t="shared" si="3"/>
        <v>175000</v>
      </c>
      <c r="P33" s="24">
        <f t="shared" si="4"/>
        <v>165000</v>
      </c>
    </row>
  </sheetData>
  <sheetProtection/>
  <mergeCells count="2">
    <mergeCell ref="G4:H4"/>
    <mergeCell ref="B2:J2"/>
  </mergeCells>
  <printOptions/>
  <pageMargins left="1.23" right="0.28" top="0.3" bottom="0.31" header="0.18" footer="0.21"/>
  <pageSetup horizontalDpi="300" verticalDpi="300" orientation="landscape" paperSize="9" scale="54" r:id="rId1"/>
  <headerFooter alignWithMargins="0">
    <oddHeader>&amp;RCieszyn, 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38"/>
  <sheetViews>
    <sheetView zoomScalePageLayoutView="0" workbookViewId="0" topLeftCell="C1">
      <selection activeCell="C4" sqref="C4:I4"/>
    </sheetView>
  </sheetViews>
  <sheetFormatPr defaultColWidth="9.140625" defaultRowHeight="12.75"/>
  <cols>
    <col min="4" max="4" width="28.57421875" style="0" customWidth="1"/>
    <col min="5" max="5" width="18.140625" style="0" customWidth="1"/>
    <col min="7" max="7" width="12.7109375" style="0" customWidth="1"/>
    <col min="8" max="8" width="27.28125" style="0" customWidth="1"/>
    <col min="9" max="9" width="11.8515625" style="0" customWidth="1"/>
  </cols>
  <sheetData>
    <row r="2" spans="2:10" ht="27" customHeight="1">
      <c r="B2" s="156" t="s">
        <v>136</v>
      </c>
      <c r="C2" s="156"/>
      <c r="D2" s="156"/>
      <c r="E2" s="156"/>
      <c r="F2" s="156"/>
      <c r="G2" s="156"/>
      <c r="H2" s="156"/>
      <c r="I2" s="156"/>
      <c r="J2" s="156"/>
    </row>
    <row r="4" spans="2:15" ht="63.75"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6</v>
      </c>
      <c r="H4" s="8" t="s">
        <v>127</v>
      </c>
      <c r="I4" s="8" t="s">
        <v>120</v>
      </c>
      <c r="J4" s="40"/>
      <c r="K4" s="41">
        <v>500000</v>
      </c>
      <c r="L4" s="41">
        <v>450000</v>
      </c>
      <c r="M4" s="41">
        <v>400000</v>
      </c>
      <c r="N4" s="41">
        <v>350000</v>
      </c>
      <c r="O4" s="41">
        <v>330000</v>
      </c>
    </row>
    <row r="5" spans="3:9" ht="21" customHeight="1">
      <c r="C5" s="43"/>
      <c r="D5" s="43"/>
      <c r="E5" s="43" t="s">
        <v>98</v>
      </c>
      <c r="F5" s="43"/>
      <c r="G5" s="44">
        <v>70000</v>
      </c>
      <c r="H5" s="44" t="s">
        <v>133</v>
      </c>
      <c r="I5" s="44"/>
    </row>
    <row r="6" spans="3:9" ht="18" customHeight="1">
      <c r="C6" s="43"/>
      <c r="D6" s="43"/>
      <c r="E6" s="43" t="s">
        <v>113</v>
      </c>
      <c r="F6" s="43"/>
      <c r="G6" s="44">
        <v>200000</v>
      </c>
      <c r="H6" s="44" t="s">
        <v>133</v>
      </c>
      <c r="I6" s="44">
        <v>180000</v>
      </c>
    </row>
    <row r="7" spans="3:9" ht="18" customHeight="1">
      <c r="C7" s="43">
        <v>2621</v>
      </c>
      <c r="D7" s="43" t="s">
        <v>125</v>
      </c>
      <c r="E7" s="43" t="s">
        <v>126</v>
      </c>
      <c r="F7" s="46">
        <v>0.8</v>
      </c>
      <c r="G7" s="54">
        <v>66000</v>
      </c>
      <c r="H7" s="44" t="s">
        <v>128</v>
      </c>
      <c r="I7" s="52">
        <v>66000</v>
      </c>
    </row>
    <row r="8" spans="3:9" ht="18" customHeight="1">
      <c r="C8" s="43">
        <v>2622</v>
      </c>
      <c r="D8" s="43" t="s">
        <v>125</v>
      </c>
      <c r="E8" s="43" t="s">
        <v>126</v>
      </c>
      <c r="F8" s="46">
        <v>0.8</v>
      </c>
      <c r="G8" s="54">
        <v>250000</v>
      </c>
      <c r="H8" s="44" t="s">
        <v>146</v>
      </c>
      <c r="I8" s="44">
        <v>250000</v>
      </c>
    </row>
    <row r="9" spans="3:9" ht="18" customHeight="1">
      <c r="C9" s="43">
        <v>2632</v>
      </c>
      <c r="D9" s="43" t="s">
        <v>129</v>
      </c>
      <c r="E9" s="43" t="s">
        <v>11</v>
      </c>
      <c r="F9" s="46">
        <v>0.8</v>
      </c>
      <c r="G9" s="54">
        <v>57000</v>
      </c>
      <c r="H9" s="44" t="s">
        <v>130</v>
      </c>
      <c r="I9" s="52">
        <v>57000</v>
      </c>
    </row>
    <row r="10" spans="3:9" ht="18" customHeight="1">
      <c r="C10" s="43">
        <v>2628</v>
      </c>
      <c r="D10" s="43" t="s">
        <v>131</v>
      </c>
      <c r="E10" s="43" t="s">
        <v>75</v>
      </c>
      <c r="F10" s="46">
        <v>4.2</v>
      </c>
      <c r="G10" s="54">
        <v>180000</v>
      </c>
      <c r="H10" s="44" t="s">
        <v>132</v>
      </c>
      <c r="I10" s="52">
        <v>180000</v>
      </c>
    </row>
    <row r="11" spans="3:8" ht="18" customHeight="1">
      <c r="C11" s="43">
        <v>2614</v>
      </c>
      <c r="D11" s="43" t="s">
        <v>145</v>
      </c>
      <c r="E11" s="43" t="s">
        <v>16</v>
      </c>
      <c r="F11" s="46">
        <v>0.81</v>
      </c>
      <c r="G11" s="44">
        <v>21000</v>
      </c>
      <c r="H11" s="44" t="s">
        <v>130</v>
      </c>
    </row>
    <row r="12" spans="3:8" ht="18" customHeight="1">
      <c r="C12" s="43" t="s">
        <v>147</v>
      </c>
      <c r="D12" s="43"/>
      <c r="E12" s="43" t="s">
        <v>148</v>
      </c>
      <c r="F12" s="46"/>
      <c r="G12" s="44">
        <v>50000</v>
      </c>
      <c r="H12" s="44" t="s">
        <v>149</v>
      </c>
    </row>
    <row r="13" spans="3:9" ht="18" customHeight="1">
      <c r="C13" s="55">
        <v>2633</v>
      </c>
      <c r="D13" s="55" t="s">
        <v>134</v>
      </c>
      <c r="E13" s="55"/>
      <c r="F13" s="56"/>
      <c r="G13" s="57"/>
      <c r="H13" s="57" t="s">
        <v>135</v>
      </c>
      <c r="I13" s="57">
        <v>70000</v>
      </c>
    </row>
    <row r="14" spans="3:9" ht="18" customHeight="1">
      <c r="C14" s="55">
        <v>2615</v>
      </c>
      <c r="D14" s="55" t="s">
        <v>63</v>
      </c>
      <c r="E14" s="55" t="s">
        <v>16</v>
      </c>
      <c r="F14" s="55"/>
      <c r="G14" s="57"/>
      <c r="H14" s="57"/>
      <c r="I14" s="57">
        <v>200000</v>
      </c>
    </row>
    <row r="15" spans="3:9" ht="18" customHeight="1">
      <c r="C15" s="55">
        <v>2624</v>
      </c>
      <c r="D15" s="55" t="s">
        <v>124</v>
      </c>
      <c r="E15" s="55" t="s">
        <v>75</v>
      </c>
      <c r="F15" s="55"/>
      <c r="G15" s="57"/>
      <c r="H15" s="57"/>
      <c r="I15" s="57">
        <v>240000</v>
      </c>
    </row>
    <row r="16" spans="3:9" ht="21" customHeight="1">
      <c r="C16" s="55"/>
      <c r="D16" s="55"/>
      <c r="E16" s="55" t="s">
        <v>112</v>
      </c>
      <c r="F16" s="55"/>
      <c r="G16" s="57"/>
      <c r="H16" s="57" t="s">
        <v>133</v>
      </c>
      <c r="I16" s="57">
        <v>180000</v>
      </c>
    </row>
    <row r="17" spans="3:9" ht="21" customHeight="1">
      <c r="C17" s="43"/>
      <c r="D17" s="43"/>
      <c r="E17" s="43"/>
      <c r="F17" s="43"/>
      <c r="G17" s="44"/>
      <c r="H17" s="44"/>
      <c r="I17" s="44"/>
    </row>
    <row r="18" spans="3:8" ht="18" customHeight="1">
      <c r="C18" s="43"/>
      <c r="D18" s="43"/>
      <c r="E18" s="43" t="s">
        <v>137</v>
      </c>
      <c r="F18" s="43"/>
      <c r="G18" s="48">
        <f>SUM(G5:G15)</f>
        <v>894000</v>
      </c>
      <c r="H18" s="45"/>
    </row>
    <row r="19" ht="12.75">
      <c r="G19" s="49"/>
    </row>
    <row r="20" ht="12.75">
      <c r="G20" s="49"/>
    </row>
    <row r="21" ht="12.75">
      <c r="G21" s="49"/>
    </row>
    <row r="22" spans="4:7" ht="12.75">
      <c r="D22" t="s">
        <v>138</v>
      </c>
      <c r="G22" s="49"/>
    </row>
    <row r="23" spans="4:7" ht="12.75">
      <c r="D23" s="47" t="s">
        <v>144</v>
      </c>
      <c r="G23" s="53">
        <v>937000</v>
      </c>
    </row>
    <row r="24" spans="4:7" ht="12.75">
      <c r="D24" s="47" t="s">
        <v>140</v>
      </c>
      <c r="G24" s="50">
        <v>315000</v>
      </c>
    </row>
    <row r="25" spans="4:7" ht="12.75">
      <c r="D25" s="47" t="s">
        <v>142</v>
      </c>
      <c r="G25" s="50">
        <v>4320</v>
      </c>
    </row>
    <row r="26" spans="4:7" ht="12.75">
      <c r="D26" s="47" t="s">
        <v>150</v>
      </c>
      <c r="G26" s="50">
        <v>57000</v>
      </c>
    </row>
    <row r="27" spans="4:7" ht="12.75">
      <c r="D27" s="47" t="s">
        <v>151</v>
      </c>
      <c r="G27" s="50">
        <v>21000</v>
      </c>
    </row>
    <row r="28" spans="4:7" ht="12.75">
      <c r="D28" s="47" t="s">
        <v>152</v>
      </c>
      <c r="G28" s="50">
        <v>180000</v>
      </c>
    </row>
    <row r="29" spans="4:7" ht="12.75">
      <c r="D29" s="47" t="s">
        <v>153</v>
      </c>
      <c r="G29" s="50">
        <v>66000</v>
      </c>
    </row>
    <row r="30" spans="4:7" ht="12.75">
      <c r="D30" s="47" t="s">
        <v>154</v>
      </c>
      <c r="G30" s="50">
        <v>20000</v>
      </c>
    </row>
    <row r="31" spans="5:7" ht="12.75">
      <c r="E31" t="s">
        <v>137</v>
      </c>
      <c r="G31" s="48">
        <f>SUM(G23:G30)</f>
        <v>1600320</v>
      </c>
    </row>
    <row r="32" ht="12.75">
      <c r="G32" s="50"/>
    </row>
    <row r="33" spans="4:7" ht="12.75">
      <c r="D33" s="47" t="s">
        <v>139</v>
      </c>
      <c r="G33" s="50">
        <v>2000000</v>
      </c>
    </row>
    <row r="34" spans="4:7" ht="12.75">
      <c r="D34" s="47" t="s">
        <v>141</v>
      </c>
      <c r="G34" s="50">
        <v>150000</v>
      </c>
    </row>
    <row r="35" ht="12.75">
      <c r="G35" s="49"/>
    </row>
    <row r="36" spans="5:7" ht="12.75">
      <c r="E36" t="s">
        <v>137</v>
      </c>
      <c r="G36" s="51">
        <f>SUM(G33:G35)</f>
        <v>2150000</v>
      </c>
    </row>
    <row r="38" spans="4:7" ht="12.75">
      <c r="D38" s="25" t="s">
        <v>143</v>
      </c>
      <c r="E38" s="25"/>
      <c r="F38" s="25"/>
      <c r="G38" s="42">
        <f>G36-G31</f>
        <v>549680</v>
      </c>
    </row>
  </sheetData>
  <sheetProtection/>
  <mergeCells count="1">
    <mergeCell ref="B2:J2"/>
  </mergeCells>
  <printOptions/>
  <pageMargins left="0.75" right="0.75" top="0.44" bottom="0.16" header="0.5" footer="0.16"/>
  <pageSetup horizontalDpi="600" verticalDpi="600" orientation="landscape" paperSize="9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Q19"/>
  <sheetViews>
    <sheetView zoomScalePageLayoutView="0" workbookViewId="0" topLeftCell="C1">
      <selection activeCell="F9" sqref="F9"/>
    </sheetView>
  </sheetViews>
  <sheetFormatPr defaultColWidth="9.140625" defaultRowHeight="12.75"/>
  <cols>
    <col min="1" max="2" width="4.00390625" style="0" customWidth="1"/>
    <col min="3" max="3" width="10.140625" style="0" customWidth="1"/>
    <col min="4" max="4" width="28.421875" style="0" customWidth="1"/>
    <col min="5" max="5" width="13.57421875" style="0" customWidth="1"/>
    <col min="6" max="6" width="11.7109375" style="0" customWidth="1"/>
    <col min="7" max="7" width="14.00390625" style="0" hidden="1" customWidth="1"/>
    <col min="8" max="8" width="30.7109375" style="0" hidden="1" customWidth="1"/>
    <col min="9" max="9" width="14.7109375" style="0" customWidth="1"/>
    <col min="10" max="12" width="16.8515625" style="0" customWidth="1"/>
    <col min="13" max="13" width="22.8515625" style="0" customWidth="1"/>
    <col min="14" max="14" width="11.7109375" style="2" customWidth="1"/>
    <col min="15" max="15" width="12.00390625" style="2" customWidth="1"/>
    <col min="16" max="16" width="12.140625" style="2" customWidth="1"/>
    <col min="17" max="17" width="10.7109375" style="0" customWidth="1"/>
    <col min="18" max="18" width="9.7109375" style="0" bestFit="1" customWidth="1"/>
  </cols>
  <sheetData>
    <row r="2" spans="2:17" ht="42" customHeight="1">
      <c r="B2" s="155" t="s">
        <v>122</v>
      </c>
      <c r="C2" s="152"/>
      <c r="D2" s="152"/>
      <c r="E2" s="152"/>
      <c r="F2" s="152"/>
      <c r="G2" s="152"/>
      <c r="H2" s="152"/>
      <c r="I2" s="152"/>
      <c r="J2" s="152"/>
      <c r="K2" s="58"/>
      <c r="L2" s="58"/>
      <c r="Q2" s="2"/>
    </row>
    <row r="5" spans="3:15" ht="38.25">
      <c r="C5" s="8" t="s">
        <v>1</v>
      </c>
      <c r="D5" s="8" t="s">
        <v>2</v>
      </c>
      <c r="E5" s="8" t="s">
        <v>3</v>
      </c>
      <c r="F5" s="8" t="s">
        <v>160</v>
      </c>
      <c r="G5" s="8" t="s">
        <v>6</v>
      </c>
      <c r="H5" s="8" t="s">
        <v>127</v>
      </c>
      <c r="I5" s="8" t="s">
        <v>157</v>
      </c>
      <c r="J5" s="8" t="s">
        <v>158</v>
      </c>
      <c r="K5" s="8" t="s">
        <v>161</v>
      </c>
      <c r="L5" s="8" t="s">
        <v>137</v>
      </c>
      <c r="M5" s="62" t="s">
        <v>159</v>
      </c>
      <c r="N5" s="61" t="s">
        <v>164</v>
      </c>
      <c r="O5" s="66">
        <v>60</v>
      </c>
    </row>
    <row r="6" spans="3:13" ht="35.25" customHeight="1">
      <c r="C6" s="3">
        <v>2619</v>
      </c>
      <c r="D6" s="3" t="s">
        <v>165</v>
      </c>
      <c r="E6" s="3" t="s">
        <v>16</v>
      </c>
      <c r="F6" s="59">
        <v>300</v>
      </c>
      <c r="G6" s="3"/>
      <c r="H6" s="3"/>
      <c r="I6" s="63">
        <v>6</v>
      </c>
      <c r="J6" s="5">
        <v>300000</v>
      </c>
      <c r="K6" s="5">
        <v>0</v>
      </c>
      <c r="L6" s="5">
        <f>SUM(J6:K6)-80000</f>
        <v>220000</v>
      </c>
      <c r="M6" s="64" t="s">
        <v>156</v>
      </c>
    </row>
    <row r="7" spans="3:13" ht="43.5" customHeight="1">
      <c r="C7" s="3">
        <v>2604</v>
      </c>
      <c r="D7" s="16" t="s">
        <v>168</v>
      </c>
      <c r="E7" s="3" t="s">
        <v>8</v>
      </c>
      <c r="F7" s="59">
        <v>910</v>
      </c>
      <c r="G7" s="3"/>
      <c r="H7" s="3"/>
      <c r="I7" s="63">
        <v>4.2</v>
      </c>
      <c r="J7" s="5">
        <f>F7*I7*$O5</f>
        <v>229320</v>
      </c>
      <c r="K7" s="5">
        <f>560*2*49</f>
        <v>54880</v>
      </c>
      <c r="L7" s="5">
        <f>SUM(J7:K7)</f>
        <v>284200</v>
      </c>
      <c r="M7" s="64" t="s">
        <v>162</v>
      </c>
    </row>
    <row r="8" spans="3:13" ht="41.25" customHeight="1">
      <c r="C8" s="3">
        <v>2615</v>
      </c>
      <c r="D8" s="3" t="s">
        <v>172</v>
      </c>
      <c r="E8" s="3" t="s">
        <v>16</v>
      </c>
      <c r="F8" s="59">
        <v>700</v>
      </c>
      <c r="G8" s="3"/>
      <c r="H8" s="3"/>
      <c r="I8" s="63">
        <v>5.5</v>
      </c>
      <c r="J8" s="5">
        <f>F8*I8*$O5</f>
        <v>231000</v>
      </c>
      <c r="K8" s="5"/>
      <c r="L8" s="5">
        <f>SUM(J8:K8)</f>
        <v>231000</v>
      </c>
      <c r="M8" s="64" t="s">
        <v>163</v>
      </c>
    </row>
    <row r="9" spans="3:13" ht="39" customHeight="1">
      <c r="C9" s="3">
        <v>2614</v>
      </c>
      <c r="D9" s="3" t="s">
        <v>167</v>
      </c>
      <c r="E9" s="3" t="s">
        <v>12</v>
      </c>
      <c r="F9" s="59">
        <v>780</v>
      </c>
      <c r="G9" s="3"/>
      <c r="H9" s="3"/>
      <c r="I9" s="63">
        <v>4.5</v>
      </c>
      <c r="J9" s="5">
        <f>F9*I9*$O5</f>
        <v>210600</v>
      </c>
      <c r="K9" s="5">
        <v>22000</v>
      </c>
      <c r="L9" s="5">
        <f>SUM(J9:K9)</f>
        <v>232600</v>
      </c>
      <c r="M9" s="64" t="s">
        <v>169</v>
      </c>
    </row>
    <row r="10" spans="3:13" ht="27.75" customHeight="1">
      <c r="C10" s="3">
        <v>2611</v>
      </c>
      <c r="D10" s="3" t="s">
        <v>166</v>
      </c>
      <c r="E10" s="3" t="s">
        <v>14</v>
      </c>
      <c r="F10" s="59">
        <v>1000</v>
      </c>
      <c r="G10" s="3"/>
      <c r="H10" s="3"/>
      <c r="I10" s="63">
        <v>5</v>
      </c>
      <c r="J10" s="5">
        <f>F10*I10*$O5</f>
        <v>300000</v>
      </c>
      <c r="K10" s="5"/>
      <c r="L10" s="5">
        <f>SUM(J10:K10)-100000</f>
        <v>200000</v>
      </c>
      <c r="M10" s="64"/>
    </row>
    <row r="11" spans="3:13" ht="27.75" customHeight="1">
      <c r="C11" s="3">
        <v>2639</v>
      </c>
      <c r="D11" s="3" t="s">
        <v>89</v>
      </c>
      <c r="E11" s="3" t="s">
        <v>11</v>
      </c>
      <c r="F11" s="59">
        <v>350</v>
      </c>
      <c r="G11" s="3"/>
      <c r="H11" s="3"/>
      <c r="I11" s="63">
        <v>5</v>
      </c>
      <c r="J11" s="5">
        <f>F11*I11*$O5</f>
        <v>105000</v>
      </c>
      <c r="K11" s="5"/>
      <c r="L11" s="5">
        <f>SUM(J11:K11)</f>
        <v>105000</v>
      </c>
      <c r="M11" s="64"/>
    </row>
    <row r="12" spans="3:13" ht="27.75" customHeight="1">
      <c r="C12" s="67"/>
      <c r="D12" s="67" t="s">
        <v>97</v>
      </c>
      <c r="E12" s="67" t="s">
        <v>98</v>
      </c>
      <c r="F12" s="68">
        <v>625</v>
      </c>
      <c r="G12" s="67"/>
      <c r="H12" s="67"/>
      <c r="I12" s="69"/>
      <c r="J12" s="70">
        <v>360000</v>
      </c>
      <c r="K12" s="70"/>
      <c r="L12" s="70">
        <v>180000</v>
      </c>
      <c r="M12" s="71"/>
    </row>
    <row r="13" spans="3:13" ht="27.75" customHeight="1">
      <c r="C13" s="67"/>
      <c r="D13" s="67" t="s">
        <v>170</v>
      </c>
      <c r="E13" s="67" t="s">
        <v>98</v>
      </c>
      <c r="F13" s="68">
        <v>350</v>
      </c>
      <c r="G13" s="67"/>
      <c r="H13" s="67"/>
      <c r="I13" s="69"/>
      <c r="J13" s="70">
        <v>340000</v>
      </c>
      <c r="K13" s="70"/>
      <c r="L13" s="70">
        <v>170000</v>
      </c>
      <c r="M13" s="71"/>
    </row>
    <row r="14" spans="3:13" ht="27.75" customHeight="1">
      <c r="C14" s="67"/>
      <c r="D14" s="67" t="s">
        <v>93</v>
      </c>
      <c r="E14" s="67" t="s">
        <v>98</v>
      </c>
      <c r="F14" s="68">
        <v>600</v>
      </c>
      <c r="G14" s="67"/>
      <c r="H14" s="67"/>
      <c r="I14" s="69"/>
      <c r="J14" s="70">
        <v>300000</v>
      </c>
      <c r="K14" s="70"/>
      <c r="L14" s="70">
        <v>150000</v>
      </c>
      <c r="M14" s="71"/>
    </row>
    <row r="15" spans="3:13" ht="27.75" customHeight="1">
      <c r="C15" s="67"/>
      <c r="D15" s="67" t="s">
        <v>171</v>
      </c>
      <c r="E15" s="67" t="s">
        <v>113</v>
      </c>
      <c r="F15" s="68">
        <v>1400</v>
      </c>
      <c r="G15" s="67"/>
      <c r="H15" s="67"/>
      <c r="I15" s="69"/>
      <c r="J15" s="70">
        <v>1000000</v>
      </c>
      <c r="K15" s="70"/>
      <c r="L15" s="70">
        <v>430000</v>
      </c>
      <c r="M15" s="71"/>
    </row>
    <row r="16" spans="3:13" ht="27.75" customHeight="1">
      <c r="C16" s="43"/>
      <c r="D16" s="43"/>
      <c r="E16" s="43"/>
      <c r="F16" s="43"/>
      <c r="G16" s="43"/>
      <c r="H16" s="43"/>
      <c r="I16" s="43"/>
      <c r="J16" s="2">
        <f>SUM(J6:J15)</f>
        <v>3375920</v>
      </c>
      <c r="K16" s="65" t="s">
        <v>137</v>
      </c>
      <c r="L16" s="45">
        <f>SUM(L6:L15)</f>
        <v>2202800</v>
      </c>
      <c r="M16" s="60"/>
    </row>
    <row r="17" spans="3:13" ht="27.75" customHeight="1">
      <c r="C17" s="43"/>
      <c r="D17" s="43"/>
      <c r="E17" s="43"/>
      <c r="F17" s="43"/>
      <c r="G17" s="43"/>
      <c r="H17" s="43"/>
      <c r="I17" s="43"/>
      <c r="M17" s="60"/>
    </row>
    <row r="18" spans="3:13" ht="27.75" customHeight="1">
      <c r="C18" s="43"/>
      <c r="D18" s="43"/>
      <c r="E18" s="43"/>
      <c r="F18" s="43"/>
      <c r="G18" s="43"/>
      <c r="H18" s="43"/>
      <c r="I18" s="43"/>
      <c r="M18" s="60"/>
    </row>
    <row r="19" spans="3:13" ht="27.75" customHeight="1">
      <c r="C19" s="43"/>
      <c r="D19" s="43"/>
      <c r="E19" s="43"/>
      <c r="F19" s="43"/>
      <c r="G19" s="43"/>
      <c r="H19" s="43"/>
      <c r="I19" s="43"/>
      <c r="M19" s="60"/>
    </row>
  </sheetData>
  <sheetProtection/>
  <mergeCells count="1">
    <mergeCell ref="B2:J2"/>
  </mergeCells>
  <printOptions/>
  <pageMargins left="1.23" right="0.28" top="0.3" bottom="0.31" header="0.18" footer="0.21"/>
  <pageSetup horizontalDpi="300" verticalDpi="300" orientation="landscape" paperSize="9" scale="54" r:id="rId2"/>
  <headerFooter alignWithMargins="0">
    <oddHeader>&amp;RCieszyn, 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R40"/>
  <sheetViews>
    <sheetView zoomScale="85" zoomScaleNormal="85" zoomScalePageLayoutView="0" workbookViewId="0" topLeftCell="D16">
      <selection activeCell="N30" sqref="N30"/>
    </sheetView>
  </sheetViews>
  <sheetFormatPr defaultColWidth="9.140625" defaultRowHeight="12.75"/>
  <cols>
    <col min="1" max="2" width="4.00390625" style="0" customWidth="1"/>
    <col min="3" max="3" width="10.140625" style="0" customWidth="1"/>
    <col min="4" max="4" width="28.421875" style="0" customWidth="1"/>
    <col min="5" max="5" width="15.421875" style="0" customWidth="1"/>
    <col min="6" max="6" width="11.7109375" style="0" customWidth="1"/>
    <col min="7" max="7" width="14.00390625" style="0" hidden="1" customWidth="1"/>
    <col min="8" max="8" width="30.7109375" style="0" customWidth="1"/>
    <col min="9" max="9" width="14.7109375" style="0" hidden="1" customWidth="1"/>
    <col min="10" max="10" width="14.7109375" style="0" customWidth="1"/>
    <col min="11" max="11" width="33.8515625" style="97" customWidth="1"/>
    <col min="12" max="12" width="16.8515625" style="97" customWidth="1"/>
    <col min="13" max="13" width="15.8515625" style="0" customWidth="1"/>
    <col min="14" max="14" width="11.7109375" style="2" customWidth="1"/>
    <col min="15" max="15" width="12.00390625" style="2" customWidth="1"/>
    <col min="16" max="16" width="12.140625" style="2" customWidth="1"/>
    <col min="17" max="17" width="10.7109375" style="0" customWidth="1"/>
    <col min="18" max="18" width="11.140625" style="0" bestFit="1" customWidth="1"/>
  </cols>
  <sheetData>
    <row r="2" spans="2:17" ht="42" customHeight="1">
      <c r="B2" s="155" t="s">
        <v>122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Q2" s="2"/>
    </row>
    <row r="3" ht="14.25" customHeight="1"/>
    <row r="4" spans="2:18" s="9" customFormat="1" ht="45.75" customHeight="1"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153" t="s">
        <v>5</v>
      </c>
      <c r="H4" s="154"/>
      <c r="I4" s="7" t="s">
        <v>6</v>
      </c>
      <c r="J4" s="23">
        <v>350000</v>
      </c>
      <c r="K4" s="98" t="s">
        <v>159</v>
      </c>
      <c r="L4" s="62" t="s">
        <v>155</v>
      </c>
      <c r="N4" s="23">
        <v>500000</v>
      </c>
      <c r="O4" s="23">
        <v>450000</v>
      </c>
      <c r="P4" s="23">
        <v>400000</v>
      </c>
      <c r="Q4" s="23">
        <v>350000</v>
      </c>
      <c r="R4" s="23">
        <v>330000</v>
      </c>
    </row>
    <row r="5" spans="2:18" s="9" customFormat="1" ht="24" customHeight="1">
      <c r="B5" s="15">
        <v>1</v>
      </c>
      <c r="C5" s="15" t="s">
        <v>181</v>
      </c>
      <c r="D5" s="15" t="s">
        <v>180</v>
      </c>
      <c r="E5" s="15" t="s">
        <v>8</v>
      </c>
      <c r="F5" s="15"/>
      <c r="G5" s="91"/>
      <c r="H5" s="79"/>
      <c r="I5" s="15"/>
      <c r="J5" s="15"/>
      <c r="K5" s="80"/>
      <c r="L5" s="99">
        <v>400000</v>
      </c>
      <c r="N5" s="23"/>
      <c r="O5" s="23"/>
      <c r="P5" s="23"/>
      <c r="Q5" s="23"/>
      <c r="R5" s="23"/>
    </row>
    <row r="6" spans="2:18" s="9" customFormat="1" ht="24" customHeight="1">
      <c r="B6" s="15">
        <v>2</v>
      </c>
      <c r="C6" s="39" t="s">
        <v>179</v>
      </c>
      <c r="D6" s="39" t="s">
        <v>178</v>
      </c>
      <c r="E6" s="39" t="s">
        <v>8</v>
      </c>
      <c r="F6" s="73"/>
      <c r="G6" s="72"/>
      <c r="H6" s="79" t="s">
        <v>187</v>
      </c>
      <c r="I6" s="76"/>
      <c r="J6" s="76"/>
      <c r="K6" s="76"/>
      <c r="L6" s="76">
        <v>1100000</v>
      </c>
      <c r="N6" s="23"/>
      <c r="O6" s="23"/>
      <c r="P6" s="23"/>
      <c r="Q6" s="23"/>
      <c r="R6" s="23"/>
    </row>
    <row r="7" spans="2:18" ht="24" customHeight="1">
      <c r="B7" s="15">
        <v>3</v>
      </c>
      <c r="C7" s="92" t="s">
        <v>25</v>
      </c>
      <c r="D7" s="92" t="s">
        <v>7</v>
      </c>
      <c r="E7" s="92" t="s">
        <v>8</v>
      </c>
      <c r="F7" s="93">
        <v>0.8</v>
      </c>
      <c r="G7" s="94" t="s">
        <v>26</v>
      </c>
      <c r="H7" s="95"/>
      <c r="I7" s="96">
        <v>950000</v>
      </c>
      <c r="J7" s="96">
        <f>F7*J$4</f>
        <v>280000</v>
      </c>
      <c r="K7" s="76"/>
      <c r="L7" s="76">
        <f aca="true" t="shared" si="0" ref="L7:L37">F7*330000</f>
        <v>264000</v>
      </c>
      <c r="N7" s="24">
        <f>F7*N$4</f>
        <v>400000</v>
      </c>
      <c r="O7" s="24">
        <f>F7*O$4</f>
        <v>360000</v>
      </c>
      <c r="P7" s="24">
        <f>F7*P$4</f>
        <v>320000</v>
      </c>
      <c r="Q7" s="24">
        <f>F7*Q$4</f>
        <v>280000</v>
      </c>
      <c r="R7" s="24">
        <f>F7*R$4</f>
        <v>264000</v>
      </c>
    </row>
    <row r="8" spans="2:18" ht="24" customHeight="1">
      <c r="B8" s="15">
        <v>4</v>
      </c>
      <c r="C8" s="39" t="s">
        <v>109</v>
      </c>
      <c r="D8" s="39" t="s">
        <v>184</v>
      </c>
      <c r="E8" s="39" t="s">
        <v>14</v>
      </c>
      <c r="F8" s="73">
        <v>2</v>
      </c>
      <c r="G8" s="74"/>
      <c r="H8" s="79"/>
      <c r="I8" s="76"/>
      <c r="J8" s="76">
        <f aca="true" t="shared" si="1" ref="J8:J37">F8*J$4</f>
        <v>700000</v>
      </c>
      <c r="K8" s="76"/>
      <c r="L8" s="76">
        <v>800000</v>
      </c>
      <c r="N8" s="24"/>
      <c r="O8" s="24"/>
      <c r="P8" s="24"/>
      <c r="Q8" s="24"/>
      <c r="R8" s="24"/>
    </row>
    <row r="9" spans="2:18" ht="24" customHeight="1">
      <c r="B9" s="15">
        <v>5</v>
      </c>
      <c r="C9" s="77" t="s">
        <v>109</v>
      </c>
      <c r="D9" s="77" t="s">
        <v>110</v>
      </c>
      <c r="E9" s="39" t="s">
        <v>112</v>
      </c>
      <c r="F9" s="78">
        <v>0.895</v>
      </c>
      <c r="G9" s="74"/>
      <c r="H9" s="79" t="s">
        <v>117</v>
      </c>
      <c r="I9" s="76">
        <v>460000</v>
      </c>
      <c r="J9" s="76">
        <f t="shared" si="1"/>
        <v>313250</v>
      </c>
      <c r="K9" s="76"/>
      <c r="L9" s="76">
        <f t="shared" si="0"/>
        <v>295350</v>
      </c>
      <c r="N9" s="24">
        <f>F9*N$4</f>
        <v>447500</v>
      </c>
      <c r="O9" s="24">
        <f>F9*O$4</f>
        <v>402750</v>
      </c>
      <c r="P9" s="24">
        <f>F9*P$4</f>
        <v>358000</v>
      </c>
      <c r="Q9" s="24">
        <f>F9*Q$4</f>
        <v>313250</v>
      </c>
      <c r="R9" s="24">
        <f>F9*R$4</f>
        <v>295350</v>
      </c>
    </row>
    <row r="10" spans="2:18" ht="27.75" customHeight="1">
      <c r="B10" s="15">
        <v>6</v>
      </c>
      <c r="C10" s="80" t="s">
        <v>68</v>
      </c>
      <c r="D10" s="39" t="s">
        <v>69</v>
      </c>
      <c r="E10" s="39" t="s">
        <v>14</v>
      </c>
      <c r="F10" s="73">
        <v>1.7</v>
      </c>
      <c r="G10" s="81"/>
      <c r="H10" s="79" t="s">
        <v>188</v>
      </c>
      <c r="I10" s="76"/>
      <c r="J10" s="76">
        <f t="shared" si="1"/>
        <v>595000</v>
      </c>
      <c r="K10" s="76"/>
      <c r="L10" s="76">
        <f t="shared" si="0"/>
        <v>561000</v>
      </c>
      <c r="N10" s="24">
        <f>F10*N$4</f>
        <v>850000</v>
      </c>
      <c r="O10" s="24">
        <f>F10*O$4</f>
        <v>765000</v>
      </c>
      <c r="P10" s="24">
        <f>F10*P$4</f>
        <v>680000</v>
      </c>
      <c r="Q10" s="24">
        <f>F10*Q$4</f>
        <v>595000</v>
      </c>
      <c r="R10" s="24">
        <f>F10*R$4</f>
        <v>561000</v>
      </c>
    </row>
    <row r="11" spans="2:18" ht="33.75" customHeight="1">
      <c r="B11" s="15">
        <v>7</v>
      </c>
      <c r="C11" s="80" t="s">
        <v>99</v>
      </c>
      <c r="D11" s="82" t="s">
        <v>121</v>
      </c>
      <c r="E11" s="39" t="s">
        <v>15</v>
      </c>
      <c r="F11" s="78">
        <v>1.5</v>
      </c>
      <c r="G11" s="81"/>
      <c r="H11" s="79"/>
      <c r="I11" s="76"/>
      <c r="J11" s="76">
        <f t="shared" si="1"/>
        <v>525000</v>
      </c>
      <c r="K11" s="76"/>
      <c r="L11" s="76">
        <v>600000</v>
      </c>
      <c r="N11" s="24">
        <f aca="true" t="shared" si="2" ref="N11:N26">F11*N$4</f>
        <v>750000</v>
      </c>
      <c r="O11" s="24">
        <f aca="true" t="shared" si="3" ref="O11:O26">F11*O$4</f>
        <v>675000</v>
      </c>
      <c r="P11" s="24">
        <f aca="true" t="shared" si="4" ref="P11:P26">F11*P$4</f>
        <v>600000</v>
      </c>
      <c r="Q11" s="24">
        <f aca="true" t="shared" si="5" ref="Q11:Q26">F11*Q$4</f>
        <v>525000</v>
      </c>
      <c r="R11" s="24">
        <f aca="true" t="shared" si="6" ref="R11:R26">F11*R$4</f>
        <v>495000</v>
      </c>
    </row>
    <row r="12" spans="2:18" ht="24" customHeight="1">
      <c r="B12" s="15">
        <v>8</v>
      </c>
      <c r="C12" s="92" t="s">
        <v>33</v>
      </c>
      <c r="D12" s="92" t="s">
        <v>34</v>
      </c>
      <c r="E12" s="92" t="s">
        <v>12</v>
      </c>
      <c r="F12" s="93">
        <v>1.4</v>
      </c>
      <c r="G12" s="94" t="s">
        <v>35</v>
      </c>
      <c r="H12" s="95" t="s">
        <v>67</v>
      </c>
      <c r="I12" s="96">
        <v>380000</v>
      </c>
      <c r="J12" s="96">
        <f t="shared" si="1"/>
        <v>489999.99999999994</v>
      </c>
      <c r="K12" s="76"/>
      <c r="L12" s="76">
        <f t="shared" si="0"/>
        <v>461999.99999999994</v>
      </c>
      <c r="N12" s="24">
        <f t="shared" si="2"/>
        <v>700000</v>
      </c>
      <c r="O12" s="24">
        <f t="shared" si="3"/>
        <v>630000</v>
      </c>
      <c r="P12" s="24">
        <f t="shared" si="4"/>
        <v>560000</v>
      </c>
      <c r="Q12" s="24">
        <f t="shared" si="5"/>
        <v>489999.99999999994</v>
      </c>
      <c r="R12" s="24">
        <f t="shared" si="6"/>
        <v>461999.99999999994</v>
      </c>
    </row>
    <row r="13" spans="2:18" ht="24" customHeight="1">
      <c r="B13" s="15">
        <v>9</v>
      </c>
      <c r="C13" s="39" t="s">
        <v>36</v>
      </c>
      <c r="D13" s="39" t="s">
        <v>37</v>
      </c>
      <c r="E13" s="39" t="s">
        <v>12</v>
      </c>
      <c r="F13" s="73">
        <v>1.6</v>
      </c>
      <c r="G13" s="74" t="s">
        <v>38</v>
      </c>
      <c r="H13" s="75"/>
      <c r="I13" s="76">
        <v>750000</v>
      </c>
      <c r="J13" s="76">
        <f t="shared" si="1"/>
        <v>560000</v>
      </c>
      <c r="K13" s="76"/>
      <c r="L13" s="76">
        <f t="shared" si="0"/>
        <v>528000</v>
      </c>
      <c r="N13" s="24">
        <f t="shared" si="2"/>
        <v>800000</v>
      </c>
      <c r="O13" s="24">
        <f t="shared" si="3"/>
        <v>720000</v>
      </c>
      <c r="P13" s="24">
        <f t="shared" si="4"/>
        <v>640000</v>
      </c>
      <c r="Q13" s="24">
        <f t="shared" si="5"/>
        <v>560000</v>
      </c>
      <c r="R13" s="24">
        <f t="shared" si="6"/>
        <v>528000</v>
      </c>
    </row>
    <row r="14" spans="2:18" ht="32.25" customHeight="1">
      <c r="B14" s="15">
        <v>10</v>
      </c>
      <c r="C14" s="80" t="s">
        <v>39</v>
      </c>
      <c r="D14" s="82" t="s">
        <v>102</v>
      </c>
      <c r="E14" s="39" t="s">
        <v>16</v>
      </c>
      <c r="F14" s="78">
        <v>0.93</v>
      </c>
      <c r="G14" s="81"/>
      <c r="H14" s="75" t="s">
        <v>103</v>
      </c>
      <c r="I14" s="76"/>
      <c r="J14" s="76">
        <f t="shared" si="1"/>
        <v>325500</v>
      </c>
      <c r="K14" s="76"/>
      <c r="L14" s="76">
        <f t="shared" si="0"/>
        <v>306900</v>
      </c>
      <c r="N14" s="24">
        <f t="shared" si="2"/>
        <v>465000</v>
      </c>
      <c r="O14" s="24">
        <f t="shared" si="3"/>
        <v>418500</v>
      </c>
      <c r="P14" s="24">
        <f t="shared" si="4"/>
        <v>372000</v>
      </c>
      <c r="Q14" s="24">
        <f t="shared" si="5"/>
        <v>325500</v>
      </c>
      <c r="R14" s="24">
        <f t="shared" si="6"/>
        <v>306900</v>
      </c>
    </row>
    <row r="15" spans="2:18" ht="32.25" customHeight="1">
      <c r="B15" s="15">
        <v>11</v>
      </c>
      <c r="C15" s="80" t="s">
        <v>40</v>
      </c>
      <c r="D15" s="82" t="s">
        <v>41</v>
      </c>
      <c r="E15" s="39" t="s">
        <v>15</v>
      </c>
      <c r="F15" s="78">
        <v>0.8</v>
      </c>
      <c r="G15" s="81"/>
      <c r="H15" s="75"/>
      <c r="I15" s="76"/>
      <c r="J15" s="76">
        <f t="shared" si="1"/>
        <v>280000</v>
      </c>
      <c r="K15" s="76"/>
      <c r="L15" s="76">
        <v>300000</v>
      </c>
      <c r="N15" s="24">
        <f t="shared" si="2"/>
        <v>400000</v>
      </c>
      <c r="O15" s="24">
        <f t="shared" si="3"/>
        <v>360000</v>
      </c>
      <c r="P15" s="24">
        <f t="shared" si="4"/>
        <v>320000</v>
      </c>
      <c r="Q15" s="24">
        <f t="shared" si="5"/>
        <v>280000</v>
      </c>
      <c r="R15" s="24">
        <f t="shared" si="6"/>
        <v>264000</v>
      </c>
    </row>
    <row r="16" spans="2:18" ht="32.25" customHeight="1">
      <c r="B16" s="15">
        <v>12</v>
      </c>
      <c r="C16" s="80" t="s">
        <v>100</v>
      </c>
      <c r="D16" s="82" t="s">
        <v>101</v>
      </c>
      <c r="E16" s="39" t="s">
        <v>15</v>
      </c>
      <c r="F16" s="78">
        <v>4</v>
      </c>
      <c r="G16" s="81"/>
      <c r="H16" s="75"/>
      <c r="I16" s="76"/>
      <c r="J16" s="76">
        <f t="shared" si="1"/>
        <v>1400000</v>
      </c>
      <c r="K16" s="76"/>
      <c r="L16" s="76">
        <f t="shared" si="0"/>
        <v>1320000</v>
      </c>
      <c r="N16" s="24">
        <f t="shared" si="2"/>
        <v>2000000</v>
      </c>
      <c r="O16" s="24">
        <f t="shared" si="3"/>
        <v>1800000</v>
      </c>
      <c r="P16" s="24">
        <f t="shared" si="4"/>
        <v>1600000</v>
      </c>
      <c r="Q16" s="24">
        <f t="shared" si="5"/>
        <v>1400000</v>
      </c>
      <c r="R16" s="24">
        <f t="shared" si="6"/>
        <v>1320000</v>
      </c>
    </row>
    <row r="17" spans="2:18" ht="39" customHeight="1">
      <c r="B17" s="15">
        <v>13</v>
      </c>
      <c r="C17" s="80" t="s">
        <v>77</v>
      </c>
      <c r="D17" s="82" t="s">
        <v>78</v>
      </c>
      <c r="E17" s="39" t="s">
        <v>75</v>
      </c>
      <c r="F17" s="73">
        <v>1.62</v>
      </c>
      <c r="G17" s="81"/>
      <c r="H17" s="79" t="s">
        <v>79</v>
      </c>
      <c r="I17" s="76"/>
      <c r="J17" s="76">
        <f t="shared" si="1"/>
        <v>567000</v>
      </c>
      <c r="K17" s="76"/>
      <c r="L17" s="76">
        <f t="shared" si="0"/>
        <v>534600</v>
      </c>
      <c r="N17" s="24">
        <f t="shared" si="2"/>
        <v>810000</v>
      </c>
      <c r="O17" s="24">
        <f t="shared" si="3"/>
        <v>729000</v>
      </c>
      <c r="P17" s="24">
        <f t="shared" si="4"/>
        <v>648000</v>
      </c>
      <c r="Q17" s="24">
        <f t="shared" si="5"/>
        <v>567000</v>
      </c>
      <c r="R17" s="24">
        <f t="shared" si="6"/>
        <v>534600</v>
      </c>
    </row>
    <row r="18" spans="2:18" ht="41.25" customHeight="1">
      <c r="B18" s="15">
        <v>14</v>
      </c>
      <c r="C18" s="80" t="s">
        <v>72</v>
      </c>
      <c r="D18" s="82" t="s">
        <v>73</v>
      </c>
      <c r="E18" s="39" t="s">
        <v>75</v>
      </c>
      <c r="F18" s="73"/>
      <c r="G18" s="81"/>
      <c r="H18" s="75" t="s">
        <v>76</v>
      </c>
      <c r="I18" s="76"/>
      <c r="J18" s="76">
        <f t="shared" si="1"/>
        <v>0</v>
      </c>
      <c r="K18" s="76"/>
      <c r="L18" s="76">
        <f t="shared" si="0"/>
        <v>0</v>
      </c>
      <c r="N18" s="24">
        <f t="shared" si="2"/>
        <v>0</v>
      </c>
      <c r="O18" s="24">
        <f t="shared" si="3"/>
        <v>0</v>
      </c>
      <c r="P18" s="24">
        <f t="shared" si="4"/>
        <v>0</v>
      </c>
      <c r="Q18" s="24">
        <f t="shared" si="5"/>
        <v>0</v>
      </c>
      <c r="R18" s="24">
        <f t="shared" si="6"/>
        <v>0</v>
      </c>
    </row>
    <row r="19" spans="2:18" ht="24" customHeight="1">
      <c r="B19" s="15">
        <v>15</v>
      </c>
      <c r="C19" s="83" t="s">
        <v>70</v>
      </c>
      <c r="D19" s="82" t="s">
        <v>71</v>
      </c>
      <c r="E19" s="39" t="s">
        <v>75</v>
      </c>
      <c r="F19" s="73">
        <v>4.2</v>
      </c>
      <c r="G19" s="81"/>
      <c r="H19" s="84" t="s">
        <v>74</v>
      </c>
      <c r="I19" s="76"/>
      <c r="J19" s="76">
        <f t="shared" si="1"/>
        <v>1470000</v>
      </c>
      <c r="K19" s="76"/>
      <c r="L19" s="76">
        <f t="shared" si="0"/>
        <v>1386000</v>
      </c>
      <c r="N19" s="24">
        <f t="shared" si="2"/>
        <v>2100000</v>
      </c>
      <c r="O19" s="24">
        <f t="shared" si="3"/>
        <v>1890000</v>
      </c>
      <c r="P19" s="24">
        <f t="shared" si="4"/>
        <v>1680000</v>
      </c>
      <c r="Q19" s="24">
        <f t="shared" si="5"/>
        <v>1470000</v>
      </c>
      <c r="R19" s="24">
        <f t="shared" si="6"/>
        <v>1386000</v>
      </c>
    </row>
    <row r="20" spans="2:18" ht="24" customHeight="1">
      <c r="B20" s="15">
        <v>16</v>
      </c>
      <c r="C20" s="83" t="s">
        <v>23</v>
      </c>
      <c r="D20" s="82" t="s">
        <v>123</v>
      </c>
      <c r="E20" s="39" t="s">
        <v>18</v>
      </c>
      <c r="F20" s="73"/>
      <c r="G20" s="81"/>
      <c r="H20" s="84"/>
      <c r="I20" s="76"/>
      <c r="J20" s="76">
        <f t="shared" si="1"/>
        <v>0</v>
      </c>
      <c r="K20" s="76"/>
      <c r="L20" s="76">
        <f t="shared" si="0"/>
        <v>0</v>
      </c>
      <c r="N20" s="24">
        <f t="shared" si="2"/>
        <v>0</v>
      </c>
      <c r="O20" s="24">
        <f t="shared" si="3"/>
        <v>0</v>
      </c>
      <c r="P20" s="24">
        <f t="shared" si="4"/>
        <v>0</v>
      </c>
      <c r="Q20" s="24">
        <f t="shared" si="5"/>
        <v>0</v>
      </c>
      <c r="R20" s="24">
        <f t="shared" si="6"/>
        <v>0</v>
      </c>
    </row>
    <row r="21" spans="2:18" ht="24" customHeight="1">
      <c r="B21" s="15">
        <v>17</v>
      </c>
      <c r="C21" s="80" t="s">
        <v>86</v>
      </c>
      <c r="D21" s="39" t="s">
        <v>87</v>
      </c>
      <c r="E21" s="39" t="s">
        <v>11</v>
      </c>
      <c r="F21" s="78">
        <v>0.45</v>
      </c>
      <c r="G21" s="81"/>
      <c r="H21" s="75" t="s">
        <v>91</v>
      </c>
      <c r="I21" s="76"/>
      <c r="J21" s="76">
        <f t="shared" si="1"/>
        <v>157500</v>
      </c>
      <c r="K21" s="76"/>
      <c r="L21" s="76">
        <f t="shared" si="0"/>
        <v>148500</v>
      </c>
      <c r="N21" s="24">
        <f t="shared" si="2"/>
        <v>225000</v>
      </c>
      <c r="O21" s="24">
        <f t="shared" si="3"/>
        <v>202500</v>
      </c>
      <c r="P21" s="24">
        <f t="shared" si="4"/>
        <v>180000</v>
      </c>
      <c r="Q21" s="24">
        <f t="shared" si="5"/>
        <v>157500</v>
      </c>
      <c r="R21" s="24">
        <f t="shared" si="6"/>
        <v>148500</v>
      </c>
    </row>
    <row r="22" spans="2:18" ht="24" customHeight="1">
      <c r="B22" s="15">
        <v>18</v>
      </c>
      <c r="C22" s="80" t="s">
        <v>84</v>
      </c>
      <c r="D22" s="39" t="s">
        <v>85</v>
      </c>
      <c r="E22" s="39" t="s">
        <v>11</v>
      </c>
      <c r="F22" s="78">
        <v>0.55</v>
      </c>
      <c r="G22" s="81"/>
      <c r="H22" s="79" t="s">
        <v>90</v>
      </c>
      <c r="I22" s="76"/>
      <c r="J22" s="76">
        <f t="shared" si="1"/>
        <v>192500.00000000003</v>
      </c>
      <c r="K22" s="76"/>
      <c r="L22" s="76">
        <f t="shared" si="0"/>
        <v>181500.00000000003</v>
      </c>
      <c r="N22" s="24">
        <f t="shared" si="2"/>
        <v>275000</v>
      </c>
      <c r="O22" s="24">
        <f t="shared" si="3"/>
        <v>247500.00000000003</v>
      </c>
      <c r="P22" s="24">
        <f t="shared" si="4"/>
        <v>220000.00000000003</v>
      </c>
      <c r="Q22" s="24">
        <f t="shared" si="5"/>
        <v>192500.00000000003</v>
      </c>
      <c r="R22" s="24">
        <f t="shared" si="6"/>
        <v>181500.00000000003</v>
      </c>
    </row>
    <row r="23" spans="2:18" ht="24" customHeight="1">
      <c r="B23" s="15">
        <v>19</v>
      </c>
      <c r="C23" s="39" t="s">
        <v>46</v>
      </c>
      <c r="D23" s="39" t="s">
        <v>19</v>
      </c>
      <c r="E23" s="39" t="s">
        <v>18</v>
      </c>
      <c r="F23" s="78">
        <v>0.73</v>
      </c>
      <c r="G23" s="74" t="s">
        <v>47</v>
      </c>
      <c r="H23" s="75" t="s">
        <v>65</v>
      </c>
      <c r="I23" s="76">
        <v>370000</v>
      </c>
      <c r="J23" s="76">
        <f t="shared" si="1"/>
        <v>255500</v>
      </c>
      <c r="K23" s="76"/>
      <c r="L23" s="76">
        <f t="shared" si="0"/>
        <v>240900</v>
      </c>
      <c r="N23" s="24">
        <f t="shared" si="2"/>
        <v>365000</v>
      </c>
      <c r="O23" s="24">
        <f t="shared" si="3"/>
        <v>328500</v>
      </c>
      <c r="P23" s="24">
        <f t="shared" si="4"/>
        <v>292000</v>
      </c>
      <c r="Q23" s="24">
        <f t="shared" si="5"/>
        <v>255500</v>
      </c>
      <c r="R23" s="24">
        <f t="shared" si="6"/>
        <v>240900</v>
      </c>
    </row>
    <row r="24" spans="2:18" ht="24" customHeight="1">
      <c r="B24" s="15">
        <v>20</v>
      </c>
      <c r="C24" s="80" t="s">
        <v>46</v>
      </c>
      <c r="D24" s="39" t="s">
        <v>19</v>
      </c>
      <c r="E24" s="39" t="s">
        <v>18</v>
      </c>
      <c r="F24" s="73"/>
      <c r="G24" s="81"/>
      <c r="H24" s="75"/>
      <c r="I24" s="76"/>
      <c r="J24" s="76">
        <f t="shared" si="1"/>
        <v>0</v>
      </c>
      <c r="K24" s="76"/>
      <c r="L24" s="76">
        <f t="shared" si="0"/>
        <v>0</v>
      </c>
      <c r="N24" s="24">
        <f t="shared" si="2"/>
        <v>0</v>
      </c>
      <c r="O24" s="24">
        <f t="shared" si="3"/>
        <v>0</v>
      </c>
      <c r="P24" s="24">
        <f t="shared" si="4"/>
        <v>0</v>
      </c>
      <c r="Q24" s="24">
        <f t="shared" si="5"/>
        <v>0</v>
      </c>
      <c r="R24" s="24">
        <f t="shared" si="6"/>
        <v>0</v>
      </c>
    </row>
    <row r="25" spans="2:18" ht="24" customHeight="1">
      <c r="B25" s="15">
        <v>21</v>
      </c>
      <c r="C25" s="80" t="s">
        <v>80</v>
      </c>
      <c r="D25" s="39" t="s">
        <v>81</v>
      </c>
      <c r="E25" s="39" t="s">
        <v>11</v>
      </c>
      <c r="F25" s="73">
        <v>1</v>
      </c>
      <c r="G25" s="81"/>
      <c r="H25" s="85" t="s">
        <v>88</v>
      </c>
      <c r="I25" s="76"/>
      <c r="J25" s="76">
        <f t="shared" si="1"/>
        <v>350000</v>
      </c>
      <c r="K25" s="76"/>
      <c r="L25" s="76">
        <v>400000</v>
      </c>
      <c r="N25" s="24">
        <f t="shared" si="2"/>
        <v>500000</v>
      </c>
      <c r="O25" s="24">
        <f t="shared" si="3"/>
        <v>450000</v>
      </c>
      <c r="P25" s="24">
        <f t="shared" si="4"/>
        <v>400000</v>
      </c>
      <c r="Q25" s="24">
        <f t="shared" si="5"/>
        <v>350000</v>
      </c>
      <c r="R25" s="24">
        <f t="shared" si="6"/>
        <v>330000</v>
      </c>
    </row>
    <row r="26" spans="2:18" ht="24" customHeight="1">
      <c r="B26" s="15">
        <v>22</v>
      </c>
      <c r="C26" s="39" t="s">
        <v>50</v>
      </c>
      <c r="D26" s="39" t="s">
        <v>48</v>
      </c>
      <c r="E26" s="39" t="s">
        <v>16</v>
      </c>
      <c r="F26" s="78">
        <v>1.85</v>
      </c>
      <c r="G26" s="74" t="s">
        <v>49</v>
      </c>
      <c r="H26" s="75" t="s">
        <v>61</v>
      </c>
      <c r="I26" s="76">
        <v>925000</v>
      </c>
      <c r="J26" s="76">
        <f t="shared" si="1"/>
        <v>647500</v>
      </c>
      <c r="K26" s="76"/>
      <c r="L26" s="76">
        <f t="shared" si="0"/>
        <v>610500</v>
      </c>
      <c r="N26" s="24">
        <f t="shared" si="2"/>
        <v>925000</v>
      </c>
      <c r="O26" s="24">
        <f t="shared" si="3"/>
        <v>832500</v>
      </c>
      <c r="P26" s="24">
        <f t="shared" si="4"/>
        <v>740000</v>
      </c>
      <c r="Q26" s="24">
        <f t="shared" si="5"/>
        <v>647500</v>
      </c>
      <c r="R26" s="24">
        <f t="shared" si="6"/>
        <v>610500</v>
      </c>
    </row>
    <row r="27" spans="2:18" ht="24" customHeight="1">
      <c r="B27" s="15">
        <v>23</v>
      </c>
      <c r="C27" s="39" t="s">
        <v>175</v>
      </c>
      <c r="D27" s="39" t="s">
        <v>174</v>
      </c>
      <c r="E27" s="39" t="s">
        <v>113</v>
      </c>
      <c r="F27" s="78"/>
      <c r="G27" s="74"/>
      <c r="H27" s="75"/>
      <c r="I27" s="76"/>
      <c r="J27" s="76">
        <f t="shared" si="1"/>
        <v>0</v>
      </c>
      <c r="K27" s="76"/>
      <c r="L27" s="76"/>
      <c r="N27" s="24"/>
      <c r="O27" s="24"/>
      <c r="P27" s="24"/>
      <c r="Q27" s="24"/>
      <c r="R27" s="24"/>
    </row>
    <row r="28" spans="2:18" ht="24" customHeight="1">
      <c r="B28" s="15">
        <v>24</v>
      </c>
      <c r="C28" s="39" t="s">
        <v>176</v>
      </c>
      <c r="D28" s="39" t="s">
        <v>177</v>
      </c>
      <c r="E28" s="39" t="s">
        <v>113</v>
      </c>
      <c r="F28" s="78"/>
      <c r="G28" s="74"/>
      <c r="H28" s="75"/>
      <c r="I28" s="76"/>
      <c r="J28" s="76">
        <f t="shared" si="1"/>
        <v>0</v>
      </c>
      <c r="K28" s="76"/>
      <c r="L28" s="76"/>
      <c r="N28" s="24"/>
      <c r="O28" s="24"/>
      <c r="P28" s="24"/>
      <c r="Q28" s="24"/>
      <c r="R28" s="24"/>
    </row>
    <row r="29" spans="2:18" ht="24" customHeight="1">
      <c r="B29" s="15">
        <v>25</v>
      </c>
      <c r="C29" s="80" t="s">
        <v>104</v>
      </c>
      <c r="D29" s="39" t="s">
        <v>105</v>
      </c>
      <c r="E29" s="39" t="s">
        <v>113</v>
      </c>
      <c r="F29" s="78">
        <v>1.14</v>
      </c>
      <c r="G29" s="81"/>
      <c r="H29" s="75" t="s">
        <v>114</v>
      </c>
      <c r="I29" s="76">
        <v>670000</v>
      </c>
      <c r="J29" s="76">
        <f t="shared" si="1"/>
        <v>398999.99999999994</v>
      </c>
      <c r="K29" s="76"/>
      <c r="L29" s="76">
        <f t="shared" si="0"/>
        <v>376199.99999999994</v>
      </c>
      <c r="N29" s="24">
        <f>F29*N$4</f>
        <v>570000</v>
      </c>
      <c r="O29" s="24">
        <f>F29*O$4</f>
        <v>512999.99999999994</v>
      </c>
      <c r="P29" s="24">
        <f>F29*P$4</f>
        <v>455999.99999999994</v>
      </c>
      <c r="Q29" s="24">
        <f>F29*Q$4</f>
        <v>398999.99999999994</v>
      </c>
      <c r="R29" s="24">
        <f>F29*R$4</f>
        <v>376199.99999999994</v>
      </c>
    </row>
    <row r="30" spans="2:18" ht="24" customHeight="1">
      <c r="B30" s="15">
        <v>26</v>
      </c>
      <c r="C30" s="80" t="s">
        <v>92</v>
      </c>
      <c r="D30" s="39" t="s">
        <v>93</v>
      </c>
      <c r="E30" s="39" t="s">
        <v>98</v>
      </c>
      <c r="F30" s="90">
        <v>2.282</v>
      </c>
      <c r="G30" s="81"/>
      <c r="H30" s="75"/>
      <c r="I30" s="76"/>
      <c r="J30" s="76">
        <f t="shared" si="1"/>
        <v>798700</v>
      </c>
      <c r="K30" s="76"/>
      <c r="L30" s="76">
        <f t="shared" si="0"/>
        <v>753060</v>
      </c>
      <c r="N30" s="24">
        <f>F30*N$4</f>
        <v>1141000</v>
      </c>
      <c r="O30" s="24">
        <f>F30*O$4</f>
        <v>1026900</v>
      </c>
      <c r="P30" s="24">
        <f>F30*P$4</f>
        <v>912800</v>
      </c>
      <c r="Q30" s="24">
        <f>F30*Q$4</f>
        <v>798700</v>
      </c>
      <c r="R30" s="24">
        <f>F30*R$4</f>
        <v>753060</v>
      </c>
    </row>
    <row r="31" spans="2:18" ht="24" customHeight="1">
      <c r="B31" s="15">
        <v>27</v>
      </c>
      <c r="C31" s="80" t="s">
        <v>182</v>
      </c>
      <c r="D31" s="39" t="s">
        <v>183</v>
      </c>
      <c r="E31" s="39" t="s">
        <v>98</v>
      </c>
      <c r="F31" s="78"/>
      <c r="G31" s="81"/>
      <c r="H31" s="75"/>
      <c r="I31" s="76"/>
      <c r="J31" s="76">
        <f t="shared" si="1"/>
        <v>0</v>
      </c>
      <c r="K31" s="76"/>
      <c r="L31" s="76">
        <v>500000</v>
      </c>
      <c r="N31" s="24"/>
      <c r="O31" s="24"/>
      <c r="P31" s="24"/>
      <c r="Q31" s="24"/>
      <c r="R31" s="24"/>
    </row>
    <row r="32" spans="2:18" s="25" customFormat="1" ht="24" customHeight="1">
      <c r="B32" s="15">
        <v>28</v>
      </c>
      <c r="C32" s="80" t="s">
        <v>173</v>
      </c>
      <c r="D32" s="80" t="s">
        <v>170</v>
      </c>
      <c r="E32" s="80" t="s">
        <v>98</v>
      </c>
      <c r="F32" s="86"/>
      <c r="G32" s="87"/>
      <c r="H32" s="88"/>
      <c r="I32" s="89"/>
      <c r="J32" s="76">
        <f t="shared" si="1"/>
        <v>0</v>
      </c>
      <c r="K32" s="76"/>
      <c r="L32" s="76"/>
      <c r="M32" s="38"/>
      <c r="N32" s="24"/>
      <c r="O32" s="24"/>
      <c r="P32" s="24"/>
      <c r="Q32" s="24"/>
      <c r="R32" s="24"/>
    </row>
    <row r="33" spans="2:18" s="25" customFormat="1" ht="24" customHeight="1">
      <c r="B33" s="15">
        <v>29</v>
      </c>
      <c r="C33" s="80" t="s">
        <v>185</v>
      </c>
      <c r="D33" s="80" t="s">
        <v>186</v>
      </c>
      <c r="E33" s="80" t="s">
        <v>98</v>
      </c>
      <c r="F33" s="86"/>
      <c r="G33" s="87"/>
      <c r="H33" s="88"/>
      <c r="I33" s="89"/>
      <c r="J33" s="76">
        <f t="shared" si="1"/>
        <v>0</v>
      </c>
      <c r="K33" s="76"/>
      <c r="L33" s="76">
        <v>550000</v>
      </c>
      <c r="M33" s="38"/>
      <c r="N33" s="24"/>
      <c r="O33" s="24"/>
      <c r="P33" s="24"/>
      <c r="Q33" s="24"/>
      <c r="R33" s="24"/>
    </row>
    <row r="34" spans="2:18" ht="28.5" customHeight="1">
      <c r="B34" s="15">
        <v>30</v>
      </c>
      <c r="C34" s="80" t="s">
        <v>94</v>
      </c>
      <c r="D34" s="39" t="s">
        <v>95</v>
      </c>
      <c r="E34" s="39" t="s">
        <v>98</v>
      </c>
      <c r="F34" s="78">
        <v>1.2</v>
      </c>
      <c r="G34" s="81"/>
      <c r="H34" s="75"/>
      <c r="I34" s="76"/>
      <c r="J34" s="76">
        <f t="shared" si="1"/>
        <v>420000</v>
      </c>
      <c r="K34" s="76"/>
      <c r="L34" s="76">
        <v>550000</v>
      </c>
      <c r="N34" s="24">
        <f>F34*N$4</f>
        <v>600000</v>
      </c>
      <c r="O34" s="24">
        <f>F34*O$4</f>
        <v>540000</v>
      </c>
      <c r="P34" s="24">
        <f>F34*P$4</f>
        <v>480000</v>
      </c>
      <c r="Q34" s="24">
        <f>F34*Q$4</f>
        <v>420000</v>
      </c>
      <c r="R34" s="24">
        <f>F34*R$4</f>
        <v>396000</v>
      </c>
    </row>
    <row r="35" spans="2:18" ht="24" customHeight="1">
      <c r="B35" s="15">
        <v>31</v>
      </c>
      <c r="C35" s="80" t="s">
        <v>106</v>
      </c>
      <c r="D35" s="39" t="s">
        <v>107</v>
      </c>
      <c r="E35" s="39" t="s">
        <v>112</v>
      </c>
      <c r="F35" s="78">
        <v>0.23</v>
      </c>
      <c r="G35" s="74"/>
      <c r="H35" s="79" t="s">
        <v>115</v>
      </c>
      <c r="I35" s="76">
        <v>130000</v>
      </c>
      <c r="J35" s="76">
        <f t="shared" si="1"/>
        <v>80500</v>
      </c>
      <c r="K35" s="76"/>
      <c r="L35" s="76">
        <f t="shared" si="0"/>
        <v>75900</v>
      </c>
      <c r="N35" s="24">
        <f>F35*N$4</f>
        <v>115000</v>
      </c>
      <c r="O35" s="24">
        <f>F35*O$4</f>
        <v>103500</v>
      </c>
      <c r="P35" s="24">
        <f>F35*P$4</f>
        <v>92000</v>
      </c>
      <c r="Q35" s="24">
        <f>F35*Q$4</f>
        <v>80500</v>
      </c>
      <c r="R35" s="24">
        <f>F35*R$4</f>
        <v>75900</v>
      </c>
    </row>
    <row r="36" spans="2:18" ht="24" customHeight="1">
      <c r="B36" s="15">
        <v>32</v>
      </c>
      <c r="C36" s="80" t="s">
        <v>106</v>
      </c>
      <c r="D36" s="39" t="s">
        <v>111</v>
      </c>
      <c r="E36" s="39" t="s">
        <v>112</v>
      </c>
      <c r="F36" s="78">
        <v>0.45</v>
      </c>
      <c r="G36" s="74"/>
      <c r="H36" s="75" t="s">
        <v>118</v>
      </c>
      <c r="I36" s="76">
        <v>120000</v>
      </c>
      <c r="J36" s="76">
        <f t="shared" si="1"/>
        <v>157500</v>
      </c>
      <c r="K36" s="76"/>
      <c r="L36" s="76">
        <f t="shared" si="0"/>
        <v>148500</v>
      </c>
      <c r="N36" s="24">
        <f>F36*N$4</f>
        <v>225000</v>
      </c>
      <c r="O36" s="24">
        <f>F36*O$4</f>
        <v>202500</v>
      </c>
      <c r="P36" s="24">
        <f>F36*P$4</f>
        <v>180000</v>
      </c>
      <c r="Q36" s="24">
        <f>F36*Q$4</f>
        <v>157500</v>
      </c>
      <c r="R36" s="24">
        <f>F36*R$4</f>
        <v>148500</v>
      </c>
    </row>
    <row r="37" spans="2:18" ht="24" customHeight="1">
      <c r="B37" s="15">
        <v>33</v>
      </c>
      <c r="C37" s="80" t="s">
        <v>108</v>
      </c>
      <c r="D37" s="39" t="s">
        <v>119</v>
      </c>
      <c r="E37" s="39" t="s">
        <v>112</v>
      </c>
      <c r="F37" s="78">
        <v>0.5</v>
      </c>
      <c r="G37" s="74"/>
      <c r="H37" s="75" t="s">
        <v>116</v>
      </c>
      <c r="I37" s="76">
        <v>200000</v>
      </c>
      <c r="J37" s="76">
        <f t="shared" si="1"/>
        <v>175000</v>
      </c>
      <c r="K37" s="76"/>
      <c r="L37" s="76">
        <f t="shared" si="0"/>
        <v>165000</v>
      </c>
      <c r="N37" s="24">
        <f>F37*N$4</f>
        <v>250000</v>
      </c>
      <c r="O37" s="24">
        <f>F37*O$4</f>
        <v>225000</v>
      </c>
      <c r="P37" s="24">
        <f>F37*P$4</f>
        <v>200000</v>
      </c>
      <c r="Q37" s="24">
        <f>F37*Q$4</f>
        <v>175000</v>
      </c>
      <c r="R37" s="24">
        <f>F37*R$4</f>
        <v>165000</v>
      </c>
    </row>
    <row r="38" spans="2:18" ht="24" customHeight="1">
      <c r="B38" s="39"/>
      <c r="C38" s="80"/>
      <c r="D38" s="39"/>
      <c r="E38" s="39"/>
      <c r="F38" s="78"/>
      <c r="G38" s="74"/>
      <c r="H38" s="75"/>
      <c r="I38" s="76"/>
      <c r="J38" s="76"/>
      <c r="K38" s="76"/>
      <c r="L38" s="76"/>
      <c r="N38" s="24"/>
      <c r="O38" s="24"/>
      <c r="P38" s="24"/>
      <c r="Q38" s="24"/>
      <c r="R38" s="24"/>
    </row>
    <row r="39" spans="2:18" ht="24" customHeight="1">
      <c r="B39" s="39"/>
      <c r="C39" s="80"/>
      <c r="D39" s="39"/>
      <c r="E39" s="39"/>
      <c r="F39" s="78"/>
      <c r="G39" s="74"/>
      <c r="H39" s="75"/>
      <c r="I39" s="76"/>
      <c r="J39" s="96"/>
      <c r="K39" s="76"/>
      <c r="L39" s="76"/>
      <c r="N39" s="24"/>
      <c r="O39" s="24"/>
      <c r="P39" s="24"/>
      <c r="Q39" s="24"/>
      <c r="R39" s="24"/>
    </row>
    <row r="40" ht="23.25" customHeight="1">
      <c r="J40" s="100"/>
    </row>
  </sheetData>
  <sheetProtection/>
  <mergeCells count="2">
    <mergeCell ref="G4:H4"/>
    <mergeCell ref="B2:L2"/>
  </mergeCells>
  <printOptions/>
  <pageMargins left="1.23" right="0.28" top="0.3" bottom="0.31" header="0.18" footer="0.21"/>
  <pageSetup horizontalDpi="300" verticalDpi="300" orientation="landscape" paperSize="9" scale="54" r:id="rId1"/>
  <headerFooter alignWithMargins="0">
    <oddHeader>&amp;RCieszyn, 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85" zoomScaleNormal="85" zoomScaleSheetLayoutView="85" zoomScalePageLayoutView="0" workbookViewId="0" topLeftCell="A10">
      <selection activeCell="K14" sqref="K14"/>
    </sheetView>
  </sheetViews>
  <sheetFormatPr defaultColWidth="9.140625" defaultRowHeight="12.75"/>
  <cols>
    <col min="1" max="1" width="2.28125" style="102" customWidth="1"/>
    <col min="2" max="2" width="6.7109375" style="106" customWidth="1"/>
    <col min="3" max="3" width="4.00390625" style="102" customWidth="1"/>
    <col min="4" max="4" width="10.140625" style="102" customWidth="1"/>
    <col min="5" max="5" width="25.00390625" style="104" customWidth="1"/>
    <col min="6" max="6" width="13.421875" style="101" customWidth="1"/>
    <col min="7" max="7" width="9.421875" style="101" customWidth="1"/>
    <col min="8" max="8" width="34.28125" style="105" customWidth="1"/>
    <col min="9" max="9" width="14.7109375" style="101" hidden="1" customWidth="1"/>
    <col min="10" max="10" width="13.421875" style="102" customWidth="1"/>
    <col min="11" max="11" width="10.421875" style="138" customWidth="1"/>
    <col min="12" max="12" width="10.28125" style="138" customWidth="1"/>
    <col min="13" max="13" width="22.7109375" style="139" customWidth="1"/>
    <col min="14" max="14" width="13.57421875" style="109" customWidth="1"/>
    <col min="15" max="16384" width="9.140625" style="101" customWidth="1"/>
  </cols>
  <sheetData>
    <row r="1" spans="1:14" ht="12.75">
      <c r="A1" s="140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41"/>
    </row>
    <row r="2" spans="1:14" ht="12.75">
      <c r="A2" s="140"/>
      <c r="C2" s="125"/>
      <c r="D2" s="125"/>
      <c r="E2" s="125"/>
      <c r="F2" s="125"/>
      <c r="G2" s="125"/>
      <c r="H2" s="125"/>
      <c r="I2" s="125"/>
      <c r="J2" s="157" t="s">
        <v>214</v>
      </c>
      <c r="K2" s="157"/>
      <c r="L2" s="157"/>
      <c r="M2" s="157"/>
      <c r="N2" s="157"/>
    </row>
    <row r="3" spans="1:14" ht="5.25" customHeight="1">
      <c r="A3" s="140"/>
      <c r="C3" s="140"/>
      <c r="D3" s="140"/>
      <c r="E3" s="128"/>
      <c r="F3" s="38"/>
      <c r="G3" s="38"/>
      <c r="H3" s="142"/>
      <c r="I3" s="38"/>
      <c r="J3" s="140"/>
      <c r="K3" s="38"/>
      <c r="L3" s="38"/>
      <c r="M3" s="143"/>
      <c r="N3" s="141"/>
    </row>
    <row r="4" spans="1:14" ht="34.5" customHeight="1">
      <c r="A4" s="140"/>
      <c r="C4" s="158" t="s">
        <v>198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</row>
    <row r="5" spans="1:14" ht="10.5" customHeight="1">
      <c r="A5" s="140"/>
      <c r="C5" s="140"/>
      <c r="D5" s="140"/>
      <c r="E5" s="144"/>
      <c r="F5" s="38"/>
      <c r="G5" s="38"/>
      <c r="H5" s="142"/>
      <c r="I5" s="38"/>
      <c r="J5" s="140"/>
      <c r="K5" s="38"/>
      <c r="L5" s="38"/>
      <c r="M5" s="143"/>
      <c r="N5" s="141"/>
    </row>
    <row r="6" spans="1:14" s="103" customFormat="1" ht="63.75" customHeight="1">
      <c r="A6" s="107"/>
      <c r="B6" s="108"/>
      <c r="C6" s="129" t="s">
        <v>0</v>
      </c>
      <c r="D6" s="129" t="s">
        <v>1</v>
      </c>
      <c r="E6" s="130" t="s">
        <v>2</v>
      </c>
      <c r="F6" s="129" t="s">
        <v>3</v>
      </c>
      <c r="G6" s="130" t="s">
        <v>194</v>
      </c>
      <c r="H6" s="131" t="s">
        <v>5</v>
      </c>
      <c r="I6" s="132">
        <v>350000</v>
      </c>
      <c r="J6" s="130" t="s">
        <v>196</v>
      </c>
      <c r="K6" s="130" t="s">
        <v>189</v>
      </c>
      <c r="L6" s="130" t="s">
        <v>3</v>
      </c>
      <c r="M6" s="145" t="s">
        <v>195</v>
      </c>
      <c r="N6" s="130" t="s">
        <v>192</v>
      </c>
    </row>
    <row r="7" spans="1:14" s="103" customFormat="1" ht="60" customHeight="1">
      <c r="A7" s="107"/>
      <c r="B7" s="108"/>
      <c r="C7" s="133">
        <v>1</v>
      </c>
      <c r="D7" s="110" t="s">
        <v>179</v>
      </c>
      <c r="E7" s="111" t="s">
        <v>216</v>
      </c>
      <c r="F7" s="123" t="s">
        <v>8</v>
      </c>
      <c r="G7" s="119">
        <v>1</v>
      </c>
      <c r="H7" s="120" t="s">
        <v>203</v>
      </c>
      <c r="I7" s="113"/>
      <c r="J7" s="113">
        <v>1000000</v>
      </c>
      <c r="K7" s="113">
        <f aca="true" t="shared" si="0" ref="K7:K14">J7-L7</f>
        <v>700000</v>
      </c>
      <c r="L7" s="113">
        <f>J7*0.3</f>
        <v>300000</v>
      </c>
      <c r="M7" s="146" t="s">
        <v>207</v>
      </c>
      <c r="N7" s="15" t="s">
        <v>193</v>
      </c>
    </row>
    <row r="8" spans="1:14" s="121" customFormat="1" ht="60.75" customHeight="1">
      <c r="A8" s="107"/>
      <c r="B8" s="108"/>
      <c r="C8" s="136">
        <v>2</v>
      </c>
      <c r="D8" s="123" t="s">
        <v>84</v>
      </c>
      <c r="E8" s="137" t="s">
        <v>199</v>
      </c>
      <c r="F8" s="123" t="s">
        <v>11</v>
      </c>
      <c r="G8" s="119">
        <v>1</v>
      </c>
      <c r="H8" s="120" t="s">
        <v>200</v>
      </c>
      <c r="I8" s="113"/>
      <c r="J8" s="124">
        <v>600000</v>
      </c>
      <c r="K8" s="124">
        <f>J8-L8</f>
        <v>600000</v>
      </c>
      <c r="L8" s="124">
        <v>0</v>
      </c>
      <c r="M8" s="151" t="s">
        <v>217</v>
      </c>
      <c r="N8" s="122" t="s">
        <v>193</v>
      </c>
    </row>
    <row r="9" spans="1:14" s="121" customFormat="1" ht="67.5" customHeight="1">
      <c r="A9" s="107"/>
      <c r="B9" s="108"/>
      <c r="C9" s="136">
        <v>3</v>
      </c>
      <c r="D9" s="123" t="s">
        <v>99</v>
      </c>
      <c r="E9" s="148" t="s">
        <v>202</v>
      </c>
      <c r="F9" s="123" t="s">
        <v>12</v>
      </c>
      <c r="G9" s="119">
        <v>1</v>
      </c>
      <c r="H9" s="120" t="s">
        <v>215</v>
      </c>
      <c r="I9" s="113"/>
      <c r="J9" s="124">
        <v>600000</v>
      </c>
      <c r="K9" s="124">
        <f>J9-L9</f>
        <v>600000</v>
      </c>
      <c r="L9" s="124">
        <v>0</v>
      </c>
      <c r="M9" s="147" t="s">
        <v>208</v>
      </c>
      <c r="N9" s="122" t="s">
        <v>193</v>
      </c>
    </row>
    <row r="10" spans="1:14" s="121" customFormat="1" ht="61.5" customHeight="1">
      <c r="A10" s="107"/>
      <c r="B10" s="106"/>
      <c r="C10" s="133">
        <v>4</v>
      </c>
      <c r="D10" s="110" t="s">
        <v>77</v>
      </c>
      <c r="E10" s="114" t="s">
        <v>197</v>
      </c>
      <c r="F10" s="123" t="s">
        <v>15</v>
      </c>
      <c r="G10" s="119">
        <v>1</v>
      </c>
      <c r="H10" s="112" t="s">
        <v>209</v>
      </c>
      <c r="I10" s="113" t="e">
        <f>G10*#REF!</f>
        <v>#REF!</v>
      </c>
      <c r="J10" s="113">
        <v>600000</v>
      </c>
      <c r="K10" s="113">
        <f t="shared" si="0"/>
        <v>600000</v>
      </c>
      <c r="L10" s="113">
        <v>0</v>
      </c>
      <c r="M10" s="149" t="s">
        <v>210</v>
      </c>
      <c r="N10" s="15" t="s">
        <v>193</v>
      </c>
    </row>
    <row r="11" spans="1:14" s="121" customFormat="1" ht="76.5" customHeight="1">
      <c r="A11" s="107"/>
      <c r="B11" s="106"/>
      <c r="C11" s="133">
        <v>5</v>
      </c>
      <c r="D11" s="110" t="s">
        <v>218</v>
      </c>
      <c r="E11" s="114" t="s">
        <v>219</v>
      </c>
      <c r="F11" s="123" t="s">
        <v>18</v>
      </c>
      <c r="G11" s="119">
        <v>1</v>
      </c>
      <c r="H11" s="112" t="s">
        <v>220</v>
      </c>
      <c r="I11" s="113" t="e">
        <f>G11*#REF!</f>
        <v>#REF!</v>
      </c>
      <c r="J11" s="113">
        <v>652000</v>
      </c>
      <c r="K11" s="113">
        <f>J11-L11</f>
        <v>489000</v>
      </c>
      <c r="L11" s="113">
        <f>J11*0.25</f>
        <v>163000</v>
      </c>
      <c r="M11" s="146" t="s">
        <v>221</v>
      </c>
      <c r="N11" s="15" t="s">
        <v>191</v>
      </c>
    </row>
    <row r="12" spans="1:14" ht="80.25" customHeight="1">
      <c r="A12" s="140"/>
      <c r="C12" s="133">
        <v>6</v>
      </c>
      <c r="D12" s="110" t="s">
        <v>201</v>
      </c>
      <c r="E12" s="114" t="s">
        <v>211</v>
      </c>
      <c r="F12" s="110" t="s">
        <v>113</v>
      </c>
      <c r="G12" s="126">
        <v>0.9</v>
      </c>
      <c r="H12" s="115" t="s">
        <v>212</v>
      </c>
      <c r="I12" s="113"/>
      <c r="J12" s="113">
        <v>600000</v>
      </c>
      <c r="K12" s="113">
        <f t="shared" si="0"/>
        <v>300000</v>
      </c>
      <c r="L12" s="113">
        <f>J12*0.5</f>
        <v>300000</v>
      </c>
      <c r="M12" s="149" t="s">
        <v>213</v>
      </c>
      <c r="N12" s="15" t="s">
        <v>191</v>
      </c>
    </row>
    <row r="13" spans="1:14" ht="90" customHeight="1">
      <c r="A13" s="140"/>
      <c r="C13" s="133">
        <v>7</v>
      </c>
      <c r="D13" s="110" t="s">
        <v>204</v>
      </c>
      <c r="E13" s="111" t="s">
        <v>205</v>
      </c>
      <c r="F13" s="116" t="s">
        <v>75</v>
      </c>
      <c r="G13" s="135">
        <v>1</v>
      </c>
      <c r="H13" s="117" t="s">
        <v>206</v>
      </c>
      <c r="I13" s="118"/>
      <c r="J13" s="118">
        <v>760000</v>
      </c>
      <c r="K13" s="113">
        <f t="shared" si="0"/>
        <v>760000</v>
      </c>
      <c r="L13" s="118">
        <v>0</v>
      </c>
      <c r="M13" s="146" t="s">
        <v>217</v>
      </c>
      <c r="N13" s="15" t="s">
        <v>193</v>
      </c>
    </row>
    <row r="14" spans="1:14" ht="27" customHeight="1">
      <c r="A14" s="140"/>
      <c r="C14" s="159" t="s">
        <v>190</v>
      </c>
      <c r="D14" s="159"/>
      <c r="E14" s="159"/>
      <c r="F14" s="159"/>
      <c r="G14" s="159"/>
      <c r="H14" s="160"/>
      <c r="I14" s="124"/>
      <c r="J14" s="134">
        <f>SUM(J7:J13)</f>
        <v>4812000</v>
      </c>
      <c r="K14" s="134">
        <f t="shared" si="0"/>
        <v>4049000</v>
      </c>
      <c r="L14" s="134">
        <f>SUM(L7:L13)</f>
        <v>763000</v>
      </c>
      <c r="M14" s="150"/>
      <c r="N14" s="127"/>
    </row>
  </sheetData>
  <sheetProtection/>
  <mergeCells count="4">
    <mergeCell ref="C1:M1"/>
    <mergeCell ref="C4:N4"/>
    <mergeCell ref="C14:H14"/>
    <mergeCell ref="J2:N2"/>
  </mergeCells>
  <printOptions horizontalCentered="1"/>
  <pageMargins left="0.5905511811023623" right="0.15748031496062992" top="0" bottom="0.3937007874015748" header="0.1968503937007874" footer="0.1574803149606299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</dc:creator>
  <cp:keywords/>
  <dc:description/>
  <cp:lastModifiedBy>aolszar</cp:lastModifiedBy>
  <cp:lastPrinted>2018-11-28T10:31:59Z</cp:lastPrinted>
  <dcterms:created xsi:type="dcterms:W3CDTF">2005-09-06T05:32:39Z</dcterms:created>
  <dcterms:modified xsi:type="dcterms:W3CDTF">2018-12-05T08:38:20Z</dcterms:modified>
  <cp:category/>
  <cp:version/>
  <cp:contentType/>
  <cp:contentStatus/>
</cp:coreProperties>
</file>