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45" windowWidth="18645" windowHeight="4905" firstSheet="5" activeTab="10"/>
  </bookViews>
  <sheets>
    <sheet name="2007" sheetId="1" r:id="rId1"/>
    <sheet name="2008" sheetId="2" r:id="rId2"/>
    <sheet name="2008-II" sheetId="3" r:id="rId3"/>
    <sheet name="2009" sheetId="4" r:id="rId4"/>
    <sheet name="2010" sheetId="5" r:id="rId5"/>
    <sheet name="2010 -II" sheetId="6" r:id="rId6"/>
    <sheet name="2010 -II (2)" sheetId="7" r:id="rId7"/>
    <sheet name="2010 -zestaw ostat" sheetId="8" r:id="rId8"/>
    <sheet name="2010 -wykonanie" sheetId="9" r:id="rId9"/>
    <sheet name="2011" sheetId="10" r:id="rId10"/>
    <sheet name="2011-pop" sheetId="11" r:id="rId11"/>
    <sheet name="2011-pop_ostat" sheetId="12" r:id="rId12"/>
    <sheet name="rozliczenie 2011" sheetId="13" r:id="rId13"/>
  </sheets>
  <definedNames>
    <definedName name="_xlnm.Print_Area" localSheetId="2">'2008-II'!$A$1:$H$38</definedName>
    <definedName name="_xlnm.Print_Area" localSheetId="5">'2010 -II'!$A$1:$I$45</definedName>
    <definedName name="_xlnm.Print_Area" localSheetId="8">'2010 -wykonanie'!$B$1:$K$23</definedName>
    <definedName name="_xlnm.Print_Area" localSheetId="7">'2010 -zestaw ostat'!$B$1:$L$26</definedName>
    <definedName name="_xlnm.Print_Area" localSheetId="10">'2011-pop'!$C$2:$N$13</definedName>
    <definedName name="_xlnm.Print_Area" localSheetId="11">'2011-pop_ostat'!$B$1:$S$54</definedName>
  </definedNames>
  <calcPr fullCalcOnLoad="1"/>
</workbook>
</file>

<file path=xl/comments12.xml><?xml version="1.0" encoding="utf-8"?>
<comments xmlns="http://schemas.openxmlformats.org/spreadsheetml/2006/main">
  <authors>
    <author>user</author>
  </authors>
  <commentList>
    <comment ref="F11" authorId="0">
      <text>
        <r>
          <rPr>
            <b/>
            <sz val="8"/>
            <rFont val="Tahoma"/>
            <family val="0"/>
          </rPr>
          <t xml:space="preserve">1,5 km od spółdz do mostu
0,5 km od mostu do Małachowsk -
 wart. całk.700 tys. zł
</t>
        </r>
      </text>
    </comment>
    <comment ref="F30" authorId="0">
      <text>
        <r>
          <rPr>
            <b/>
            <sz val="8"/>
            <rFont val="Tahoma"/>
            <family val="0"/>
          </rPr>
          <t>całkowity odcinek 1,65 km - 664 tys. zł</t>
        </r>
      </text>
    </comment>
    <comment ref="I32" authorId="0">
      <text>
        <r>
          <rPr>
            <b/>
            <sz val="8"/>
            <rFont val="Tahoma"/>
            <family val="0"/>
          </rPr>
          <t xml:space="preserve">w tym kanaliz. deszczowa
</t>
        </r>
      </text>
    </comment>
    <comment ref="F13" authorId="0">
      <text>
        <r>
          <rPr>
            <b/>
            <sz val="8"/>
            <rFont val="Tahoma"/>
            <family val="0"/>
          </rPr>
          <t xml:space="preserve">całkowity odcinek 1,6 km - 700 tys. zł
</t>
        </r>
      </text>
    </comment>
    <comment ref="F21" authorId="0">
      <text>
        <r>
          <rPr>
            <b/>
            <sz val="8"/>
            <rFont val="Tahoma"/>
            <family val="0"/>
          </rPr>
          <t>całość 1,1 km - 600 tys. zł</t>
        </r>
      </text>
    </comment>
  </commentList>
</comments>
</file>

<file path=xl/comments13.xml><?xml version="1.0" encoding="utf-8"?>
<comments xmlns="http://schemas.openxmlformats.org/spreadsheetml/2006/main">
  <authors>
    <author>szipser</author>
  </authors>
  <commentList>
    <comment ref="D7" authorId="0">
      <text>
        <r>
          <rPr>
            <b/>
            <sz val="8"/>
            <rFont val="Tahoma"/>
            <family val="0"/>
          </rPr>
          <t>umowy roboty, nadzór, zakup map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<sst xmlns="http://schemas.openxmlformats.org/spreadsheetml/2006/main" count="1140" uniqueCount="351">
  <si>
    <t>Lp</t>
  </si>
  <si>
    <t>Nr drogi</t>
  </si>
  <si>
    <t>Nazwa odcinka drogi</t>
  </si>
  <si>
    <t>Gmina</t>
  </si>
  <si>
    <t>Zakres km</t>
  </si>
  <si>
    <t>Lokalizacja</t>
  </si>
  <si>
    <t xml:space="preserve">Wartość </t>
  </si>
  <si>
    <t>Brenna - Leśnica</t>
  </si>
  <si>
    <t>Brenna</t>
  </si>
  <si>
    <t>Nierodzim - Brenna</t>
  </si>
  <si>
    <t>Drogomyśl - Chybie</t>
  </si>
  <si>
    <t>Chybie</t>
  </si>
  <si>
    <t>Dębowiec</t>
  </si>
  <si>
    <t>Gumna - Dębowiec</t>
  </si>
  <si>
    <t>Goleszów</t>
  </si>
  <si>
    <t>Hażlach</t>
  </si>
  <si>
    <t>Skoczów</t>
  </si>
  <si>
    <t>Rychułd - Pruchna</t>
  </si>
  <si>
    <t>Strumień</t>
  </si>
  <si>
    <t>Drogomyśl - Zabłocie</t>
  </si>
  <si>
    <t>Wartość 
1 km</t>
  </si>
  <si>
    <t>Propozycje do planu remontów nawierzchni dróg powiatowych w 2007 roku</t>
  </si>
  <si>
    <t xml:space="preserve">2627 S </t>
  </si>
  <si>
    <t>2629 S</t>
  </si>
  <si>
    <t>2+503 - 2+853</t>
  </si>
  <si>
    <t>2603 S</t>
  </si>
  <si>
    <t>0+000 - 1+900</t>
  </si>
  <si>
    <t>2614 S</t>
  </si>
  <si>
    <t>Ogrodzona - Kisielów</t>
  </si>
  <si>
    <t>7+929 - 8+409</t>
  </si>
  <si>
    <t xml:space="preserve">2616 S </t>
  </si>
  <si>
    <t>Kaczyce - Kończyce Wlk.</t>
  </si>
  <si>
    <t>3+026 - 3+846</t>
  </si>
  <si>
    <t xml:space="preserve">2617 S </t>
  </si>
  <si>
    <t xml:space="preserve">Dębowiec - Międzyświeć </t>
  </si>
  <si>
    <t>2+750 - 3+500</t>
  </si>
  <si>
    <t>2618 S</t>
  </si>
  <si>
    <t>Ogrodzona - Kostkowice</t>
  </si>
  <si>
    <t>0+150 - 1+750</t>
  </si>
  <si>
    <t>2619 S</t>
  </si>
  <si>
    <t>2620 S</t>
  </si>
  <si>
    <t>Gumna - Zamarski</t>
  </si>
  <si>
    <t>0+400 - 0+620</t>
  </si>
  <si>
    <t xml:space="preserve">2622 S </t>
  </si>
  <si>
    <t>dr. Przez wieś Hażlach</t>
  </si>
  <si>
    <t>0+000 - 1+222</t>
  </si>
  <si>
    <t>2636 S</t>
  </si>
  <si>
    <t>2+200 - 2+930</t>
  </si>
  <si>
    <t>Pierściec - Kowale</t>
  </si>
  <si>
    <t>0+000 - 1+850</t>
  </si>
  <si>
    <t>2640 S</t>
  </si>
  <si>
    <t>2601 S</t>
  </si>
  <si>
    <t>Górki - Nałęże</t>
  </si>
  <si>
    <t>0+000 - 0+650</t>
  </si>
  <si>
    <t>2612 S</t>
  </si>
  <si>
    <t>Cisownica p. wieś</t>
  </si>
  <si>
    <t>0+000 - 0+890</t>
  </si>
  <si>
    <t>2604 S</t>
  </si>
  <si>
    <t>4+845 - 5+365</t>
  </si>
  <si>
    <t>16+157 - 17+577</t>
  </si>
  <si>
    <t>5+975 - 6+390</t>
  </si>
  <si>
    <t>od #2638 S do Kowali</t>
  </si>
  <si>
    <t>2615 S</t>
  </si>
  <si>
    <t>Wiślica - Skoczów</t>
  </si>
  <si>
    <t>od centrum Wiślicy w kier. Skoczowa</t>
  </si>
  <si>
    <t>od żwirowni do Zabłocia</t>
  </si>
  <si>
    <t>od centrum do kościoła</t>
  </si>
  <si>
    <t>od # w Iskrzycz do gr. Skoczowa</t>
  </si>
  <si>
    <t>2611 S</t>
  </si>
  <si>
    <t>Leszna - Leszna Górna</t>
  </si>
  <si>
    <t>2628 S</t>
  </si>
  <si>
    <t>Zebrzydowice - Kończyce Małe</t>
  </si>
  <si>
    <t>2625 S</t>
  </si>
  <si>
    <t>Kaczyce Grn. - Kaczyce Dln.</t>
  </si>
  <si>
    <t>ul. Graniczna, Zagrodowa</t>
  </si>
  <si>
    <t>Zebrzydowice</t>
  </si>
  <si>
    <t>ul. Konopnicka</t>
  </si>
  <si>
    <t>2624 S</t>
  </si>
  <si>
    <t>gr. Państwa - Kaczyce - Pogwizdów - Cieszyn</t>
  </si>
  <si>
    <t>ul. Stalmacha i Sobieskiego od Pogwizdowa w kierunku granicy państwa</t>
  </si>
  <si>
    <t>2637 S</t>
  </si>
  <si>
    <t>Chybie - Zaborze</t>
  </si>
  <si>
    <t>2639 S</t>
  </si>
  <si>
    <t>Zaborze - Pierściec</t>
  </si>
  <si>
    <t>2634 S</t>
  </si>
  <si>
    <t>Chybie - Zarzecze</t>
  </si>
  <si>
    <t>2632 S</t>
  </si>
  <si>
    <t>Zabłocie - Chybie</t>
  </si>
  <si>
    <t>ul. Tuwima</t>
  </si>
  <si>
    <t>ul. Czereśniowa</t>
  </si>
  <si>
    <t>ul. Podgroble - od # ul. Wyzwolenia do Remizy OSP</t>
  </si>
  <si>
    <t>ul. Polna, Chrobrego</t>
  </si>
  <si>
    <t>2671 S</t>
  </si>
  <si>
    <t>ul. Jawornik</t>
  </si>
  <si>
    <t>2681 S</t>
  </si>
  <si>
    <t>ul. 11 Listopada</t>
  </si>
  <si>
    <t>2676 S</t>
  </si>
  <si>
    <t>ul. Gościejów</t>
  </si>
  <si>
    <t>Wisła</t>
  </si>
  <si>
    <t>2616 S</t>
  </si>
  <si>
    <t>2621 S</t>
  </si>
  <si>
    <t>Kończyce - Hażlach - Zamarski- Cieszyn</t>
  </si>
  <si>
    <t>Cieszyn - Gumna - Debowiec - Ochaby - Kiczyce</t>
  </si>
  <si>
    <t>od # ul. Pierściecka do OSP Kiczyce</t>
  </si>
  <si>
    <t>2656 S</t>
  </si>
  <si>
    <t>ul. Jelenica</t>
  </si>
  <si>
    <t>2702 S</t>
  </si>
  <si>
    <t>ul. Słowicza</t>
  </si>
  <si>
    <t>2703 S</t>
  </si>
  <si>
    <t>2608 S</t>
  </si>
  <si>
    <t>Al.J.Łyska</t>
  </si>
  <si>
    <t>ul. Hallera</t>
  </si>
  <si>
    <t>Cieszyn</t>
  </si>
  <si>
    <t>Ustroń</t>
  </si>
  <si>
    <t>ul.Jelenica</t>
  </si>
  <si>
    <t>od przejazdu kolejowego do ul. Wroniej, od ul. Hallera do ul. Sowiej</t>
  </si>
  <si>
    <t>od ul. Słowiczej do ul. Sadowej</t>
  </si>
  <si>
    <t>od wjazdu na basen do ul. Żeromskiego</t>
  </si>
  <si>
    <t>od ul. Tysiąclecia do ul. Z.Kossak</t>
  </si>
  <si>
    <t>ul. Ustrońska</t>
  </si>
  <si>
    <t>Wartość szacunkowa 
(x300 tys/km)</t>
  </si>
  <si>
    <t>Kaczyce Dln. - Kończyce Wlk - Dębowiec - Skoczów</t>
  </si>
  <si>
    <t xml:space="preserve">Propozycje do planu remontów nawierzchni dróg powiatowych 
</t>
  </si>
  <si>
    <t>…- Rychułd - Pruchna</t>
  </si>
  <si>
    <t>gr. państwa - Kaczyce</t>
  </si>
  <si>
    <t xml:space="preserve">Hażlach - Zamarski </t>
  </si>
  <si>
    <t>Zamarski</t>
  </si>
  <si>
    <t>Uwagi</t>
  </si>
  <si>
    <t>awaryjny remont (profilowanie)</t>
  </si>
  <si>
    <t>Zabłocie - Frelichów</t>
  </si>
  <si>
    <t>remont korą asfaltową</t>
  </si>
  <si>
    <t>Zebrzydowice - Kończyce M</t>
  </si>
  <si>
    <t>zmiana kategorii na gminną</t>
  </si>
  <si>
    <t>zwiększenie dotacji</t>
  </si>
  <si>
    <t>Strumień - Jasienica</t>
  </si>
  <si>
    <t>projekt remontu mostu</t>
  </si>
  <si>
    <t>Propozycje rozdysponowania środków na remonty nawierzchni</t>
  </si>
  <si>
    <t>Razem</t>
  </si>
  <si>
    <t>Bilans</t>
  </si>
  <si>
    <t>- dostępne środki</t>
  </si>
  <si>
    <t>- dotacja dla Wisły</t>
  </si>
  <si>
    <t>- pomoc finansowa Gm Goleszów</t>
  </si>
  <si>
    <t xml:space="preserve">- projekt techniczny </t>
  </si>
  <si>
    <t>Pozostało środków</t>
  </si>
  <si>
    <t xml:space="preserve"> - wartość robót z przetargu I</t>
  </si>
  <si>
    <t>Skoczów - Kisielów - Ogrodzona</t>
  </si>
  <si>
    <t>nakładka</t>
  </si>
  <si>
    <t>2627, 2633</t>
  </si>
  <si>
    <t>Strumień, Chybie</t>
  </si>
  <si>
    <t>oznakowanie poziome</t>
  </si>
  <si>
    <t>- rem. Zabłocie Chybie</t>
  </si>
  <si>
    <t>- rem. Skoczów - Kisielów</t>
  </si>
  <si>
    <t>- profilowanie 2628</t>
  </si>
  <si>
    <t>- profilowanie 2621</t>
  </si>
  <si>
    <t>- dotacja dla Strumienia</t>
  </si>
  <si>
    <t>Wartość szacunkowa 
(x330 tys/km)</t>
  </si>
  <si>
    <t>80 tys. dotacji UM Skocz</t>
  </si>
  <si>
    <t>Szerokość jezdni [m]</t>
  </si>
  <si>
    <t>Wartość szacunkowa 
(x 60 zł/m2)</t>
  </si>
  <si>
    <t>uwagi</t>
  </si>
  <si>
    <t>Zakres [m]</t>
  </si>
  <si>
    <t>Koszty dodatkowe</t>
  </si>
  <si>
    <t>od 2602 do mostu + pobocza do granicy gminy (1000mbx2x49)</t>
  </si>
  <si>
    <t>od końca nakładki do skrzyżowania na Golasowice</t>
  </si>
  <si>
    <t>wskaźnik [zł/m2]</t>
  </si>
  <si>
    <t>Dębowiec - Ochaby</t>
  </si>
  <si>
    <t>Leszna - Leszna G</t>
  </si>
  <si>
    <t>Kisielów - Ogrodzona 770m</t>
  </si>
  <si>
    <t>Brenna - Nierodzim
pobocza 98 tys. zł</t>
  </si>
  <si>
    <t>od przepustu do zmiany nawierzchni + odwodnienie przy przedszkolu</t>
  </si>
  <si>
    <t>ul. Olimpijska</t>
  </si>
  <si>
    <t>ul. 3 Maja</t>
  </si>
  <si>
    <t>ul. Wiślicka</t>
  </si>
  <si>
    <t xml:space="preserve">2677S </t>
  </si>
  <si>
    <t>ul. Wczasowa</t>
  </si>
  <si>
    <t>2652 S</t>
  </si>
  <si>
    <t>2655 S</t>
  </si>
  <si>
    <t>ul. Polańska</t>
  </si>
  <si>
    <t>Skoczów - Brenna</t>
  </si>
  <si>
    <t>2602 S</t>
  </si>
  <si>
    <t>Górki - Grodziec</t>
  </si>
  <si>
    <t>2600 S</t>
  </si>
  <si>
    <t>2672 S</t>
  </si>
  <si>
    <t>ul. Dziechcinka</t>
  </si>
  <si>
    <t>Cieszyn - Puńców - Cisownica</t>
  </si>
  <si>
    <t>2678 S</t>
  </si>
  <si>
    <t>ul. Górnośląska</t>
  </si>
  <si>
    <t>Ochaby</t>
  </si>
  <si>
    <t>ul. Bukowa</t>
  </si>
  <si>
    <t xml:space="preserve">kontynuacja </t>
  </si>
  <si>
    <t>Powiat</t>
  </si>
  <si>
    <t>Cisownica</t>
  </si>
  <si>
    <t>uwzględniono koszt kanalizaji deszczowej</t>
  </si>
  <si>
    <t>Al. Łyska</t>
  </si>
  <si>
    <t>ul. Lipowska</t>
  </si>
  <si>
    <t>Zaborze - ul. Czereśniowa</t>
  </si>
  <si>
    <t>Międzyświeć - ul. Beskidzka</t>
  </si>
  <si>
    <t>wstępna deklaracja Miasta wraz z ul. Polańską</t>
  </si>
  <si>
    <t>wstępna deklaracja Miasta</t>
  </si>
  <si>
    <t>Plan robót 2010r</t>
  </si>
  <si>
    <t>Cieszyn - Ustroń</t>
  </si>
  <si>
    <t>Budowa ul. Ładnej Bocznej</t>
  </si>
  <si>
    <t>Przebudowa ul. Frysztackiej</t>
  </si>
  <si>
    <t>Przebudowa # ul. Katowickiej (DW 937) z ul. Pikiety, Hażlaską i Rudowską</t>
  </si>
  <si>
    <t>Przebudowa drogi 2602 S Skoczów - Brenna</t>
  </si>
  <si>
    <t>Gmina w ramach zadania wybuduje chodnik</t>
  </si>
  <si>
    <t>Przebudowa ul. Kozakowickiej</t>
  </si>
  <si>
    <t>remont ul. Bukowej + remonty cząstkowe</t>
  </si>
  <si>
    <t>Przebudowa ul. Bielskiej</t>
  </si>
  <si>
    <t>w tym zwiększenie dotacji o 100 tyś.</t>
  </si>
  <si>
    <t>Przebudowa drogi 2627 S w Pruchnej</t>
  </si>
  <si>
    <t>Przebudowa ul. Dominikańskiej</t>
  </si>
  <si>
    <t>remont 2627 S- ul. Korczaka</t>
  </si>
  <si>
    <t>Istebna</t>
  </si>
  <si>
    <t>Przebudowa drogi 2643 S</t>
  </si>
  <si>
    <t>Zadania remontowo - inwestycyjne w 2010 roku</t>
  </si>
  <si>
    <t>przebudowa mostu w Górkach W</t>
  </si>
  <si>
    <t>(brak deklaracji Miasta)</t>
  </si>
  <si>
    <t>od DW 937 w kierunku Kaczyc</t>
  </si>
  <si>
    <t>od DW 937 w kierunku Kończyc Wielkich</t>
  </si>
  <si>
    <t>kontynuacja robót z 2009 roku (jest deklaracja Miasta)</t>
  </si>
  <si>
    <t>dokończenie robót do pętli autobusowej</t>
  </si>
  <si>
    <t>za drugim przejazdem w kierunku Puńcowa na wysokości kościołów (brak deklaracji Miasta)</t>
  </si>
  <si>
    <t>Zadania rezerwowe 2010</t>
  </si>
  <si>
    <t>ul. Błogocka</t>
  </si>
  <si>
    <t>ul. Frysztacka</t>
  </si>
  <si>
    <t>między przejazdami</t>
  </si>
  <si>
    <t>Chybie - Zaborze (ul. Tuwima)</t>
  </si>
  <si>
    <t>Kaczyce  - Kończyce W</t>
  </si>
  <si>
    <t>gr. państwa - Marklowice - Pogwizdów (ul. Sobieskiego)</t>
  </si>
  <si>
    <t>remonty nawierzchni dróg powiatowych</t>
  </si>
  <si>
    <t>ul. Jelenica/ Partyzantów</t>
  </si>
  <si>
    <t xml:space="preserve">ul. Korczaka </t>
  </si>
  <si>
    <t>ul. Stawowa</t>
  </si>
  <si>
    <t>Zadania</t>
  </si>
  <si>
    <t>Skoczów - Landek</t>
  </si>
  <si>
    <t>tak</t>
  </si>
  <si>
    <t>Miasto</t>
  </si>
  <si>
    <t>zakończenie</t>
  </si>
  <si>
    <t>15.10.br</t>
  </si>
  <si>
    <t>30.09.br</t>
  </si>
  <si>
    <t>30.07.br</t>
  </si>
  <si>
    <t>23.07.br</t>
  </si>
  <si>
    <t>przetarg</t>
  </si>
  <si>
    <t>???</t>
  </si>
  <si>
    <t>Realizujący</t>
  </si>
  <si>
    <t>PZDP</t>
  </si>
  <si>
    <t>Wykonanie</t>
  </si>
  <si>
    <t>Wartość szacunkowa</t>
  </si>
  <si>
    <t>Różnica</t>
  </si>
  <si>
    <t>Remonty nawierzchni dróg powiatowych</t>
  </si>
  <si>
    <t>sól+ WUKO</t>
  </si>
  <si>
    <t>10(5-6)</t>
  </si>
  <si>
    <t>ul. Skoczowska</t>
  </si>
  <si>
    <t>od DW 941 do ul. Lipowskiej</t>
  </si>
  <si>
    <t>ul. Furmańska</t>
  </si>
  <si>
    <t xml:space="preserve">Wartość szacunkowa 
</t>
  </si>
  <si>
    <t xml:space="preserve">ul. Szpotawicka </t>
  </si>
  <si>
    <t>2607 S</t>
  </si>
  <si>
    <t xml:space="preserve">Cieszyn - Ustroń </t>
  </si>
  <si>
    <t>Bażanowice</t>
  </si>
  <si>
    <t>ul. Ks.Olszaka - ul. Ks. Kukli, Kończyce Wlk. - przez centrum Kończyc Wlk., od Ośrodka Zdrowia do ostatniego budynku</t>
  </si>
  <si>
    <t>ul. Dębowiecka, Ochaby
od ul. Kolonijnej (mostek) do ul. Młyńskeij (dobra nawierzchnia) w kier. Dębowca</t>
  </si>
  <si>
    <t>ul. Św. Marcina, Ochaby - od Strażnicy do znaku 8t w kier. Kiczyc</t>
  </si>
  <si>
    <t>2627S</t>
  </si>
  <si>
    <t>- Kończyce M- Pruchna</t>
  </si>
  <si>
    <t>Pruchna</t>
  </si>
  <si>
    <t>kontynuacja z lat 2009 i 2010</t>
  </si>
  <si>
    <t>ul. Chrobrego</t>
  </si>
  <si>
    <t>ul. Daszyńskiego</t>
  </si>
  <si>
    <t>od ul. Sadowej do ul. Bielskiej</t>
  </si>
  <si>
    <t>od ronda do ul. Bielskiej</t>
  </si>
  <si>
    <t>ul. Szymanowskiego</t>
  </si>
  <si>
    <t>ul. Bobrecka</t>
  </si>
  <si>
    <t>od ul. Chrobrego do ul. Korfantego</t>
  </si>
  <si>
    <t>ul. Dolna</t>
  </si>
  <si>
    <t>dokończenie do torów PKP</t>
  </si>
  <si>
    <t>ul. Majowa</t>
  </si>
  <si>
    <t>od. ul. Frysztackiej</t>
  </si>
  <si>
    <t>2638 S</t>
  </si>
  <si>
    <t>od wjazdu do Spóldzielni w Simoradzu do Małachowskiego</t>
  </si>
  <si>
    <t>most na Wiśle</t>
  </si>
  <si>
    <t>2633 S</t>
  </si>
  <si>
    <t>2642 S</t>
  </si>
  <si>
    <t>Międzyświeć - Skoczów - Pogórze</t>
  </si>
  <si>
    <t>rondo # ul. Górecka</t>
  </si>
  <si>
    <t>ul. Daszyńskiego, od torów kolejowych do ul. Kuźniczej</t>
  </si>
  <si>
    <t>ul. Dworcowa</t>
  </si>
  <si>
    <t>od torów w kierunku Skoczowa (do ul. Widokowej)</t>
  </si>
  <si>
    <t>0,72 km / 296 tys. zł</t>
  </si>
  <si>
    <t>Ochaby - Wislica</t>
  </si>
  <si>
    <t>2617 S</t>
  </si>
  <si>
    <t>od centrum do mostu na Piotrówce</t>
  </si>
  <si>
    <t>wiadukty nad torami</t>
  </si>
  <si>
    <t>Strumień - Landek - Jasienica</t>
  </si>
  <si>
    <t>2659 S</t>
  </si>
  <si>
    <t>RAZEM</t>
  </si>
  <si>
    <t>kontynuacja do Hotelu Stok</t>
  </si>
  <si>
    <t>w Puńcowie</t>
  </si>
  <si>
    <t xml:space="preserve"> Plan remontów  dróg powiatowych na 2011 r</t>
  </si>
  <si>
    <t>kontynuacja z roku 2010</t>
  </si>
  <si>
    <t>- Rychułd - Pruchna</t>
  </si>
  <si>
    <t>od skrzyż. Z ul. Partecznik do nawierzchn. z kostki kamiennej</t>
  </si>
  <si>
    <t>(część odcinka)</t>
  </si>
  <si>
    <t>ul. Ks.Olszaka - ul. Ks. Kukli, Kończyce Wlk. - od centrum do mostu na Piotrówce</t>
  </si>
  <si>
    <t>M</t>
  </si>
  <si>
    <t>od dz. 308/1</t>
  </si>
  <si>
    <t>Deklarowany udział gminy</t>
  </si>
  <si>
    <t>etap</t>
  </si>
  <si>
    <t>* M - zadania realizowane przez Miasta</t>
  </si>
  <si>
    <r>
      <t xml:space="preserve">Wartość </t>
    </r>
    <r>
      <rPr>
        <b/>
        <i/>
        <sz val="10"/>
        <rFont val="Arial"/>
        <family val="2"/>
      </rPr>
      <t xml:space="preserve">wg </t>
    </r>
    <r>
      <rPr>
        <b/>
        <i/>
        <sz val="10"/>
        <color indexed="50"/>
        <rFont val="Arial"/>
        <family val="2"/>
      </rPr>
      <t>umowy</t>
    </r>
    <r>
      <rPr>
        <b/>
        <i/>
        <sz val="10"/>
        <color indexed="57"/>
        <rFont val="Arial"/>
        <family val="2"/>
      </rPr>
      <t>/</t>
    </r>
    <r>
      <rPr>
        <b/>
        <i/>
        <sz val="10"/>
        <color indexed="49"/>
        <rFont val="Arial"/>
        <family val="2"/>
      </rPr>
      <t>k. inwest</t>
    </r>
  </si>
  <si>
    <t>Różnica udział Powiatu</t>
  </si>
  <si>
    <t>wartości planowane</t>
  </si>
  <si>
    <t>wartości po przetargach lub wg kosztorys. Inwestorskich</t>
  </si>
  <si>
    <t>Różnica wartość/
szacunek</t>
  </si>
  <si>
    <t>nadzór + mapy</t>
  </si>
  <si>
    <t>Rozlicznie dla par. 4270 (remont nawierzchni)</t>
  </si>
  <si>
    <t>plan finansowy (pierwotny)</t>
  </si>
  <si>
    <t>zanagażowanie wg umów</t>
  </si>
  <si>
    <t>dotacje dla miast</t>
  </si>
  <si>
    <t>pomoc fiansowa z gmin</t>
  </si>
  <si>
    <t>wolne środki</t>
  </si>
  <si>
    <t>most w Strumieniu</t>
  </si>
  <si>
    <t>dotacja ze Strumienia</t>
  </si>
  <si>
    <t>stan</t>
  </si>
  <si>
    <t>13.07.2011</t>
  </si>
  <si>
    <t>przekazane doatcje:</t>
  </si>
  <si>
    <t xml:space="preserve">otrzymane pomoce </t>
  </si>
  <si>
    <t>Jednostka realizująca
(P-powiat
M-miasto)</t>
  </si>
  <si>
    <t>P</t>
  </si>
  <si>
    <t>Zakres 
[km]</t>
  </si>
  <si>
    <t>Zakładany udział finansowy gminy</t>
  </si>
  <si>
    <t>-</t>
  </si>
  <si>
    <t xml:space="preserve"> Plan remontów  dróg powiatowych na 2015r.</t>
  </si>
  <si>
    <t>Brenna – Leśnica</t>
  </si>
  <si>
    <t>300 tys. zł</t>
  </si>
  <si>
    <t>ul. Iskrzyczyńska w Międzyświeć - Wilamowice (od odcinka wyremontowanego przez GDDKiA do zjazdu przy posesji nr 33)</t>
  </si>
  <si>
    <t>ul. Karnowiec (od przystanku "Dęby" do skrzyżowania z 
ul. Rybacką)</t>
  </si>
  <si>
    <t>Dębowiec – Miedzyświeć</t>
  </si>
  <si>
    <t>ul. Podwale w Strumieniu (na całym odcinku ulicy)</t>
  </si>
  <si>
    <t>2664 S</t>
  </si>
  <si>
    <t>ul. Podwale</t>
  </si>
  <si>
    <t>Kończyce – Hażlach – Zamarski – Cieszyn</t>
  </si>
  <si>
    <t>ul. Leśnica w Brennej (od skrzyżowania z ul. Lipową do wykonanej w 2011r. nowej nawierzchni)</t>
  </si>
  <si>
    <t>ul. Czereśniowa w Zaborzu (od skrzyżowania z ul. Darwina w kierunku granicy z Pierśćcem)</t>
  </si>
  <si>
    <t>Pielgrzymowice – Zebrzydowice</t>
  </si>
  <si>
    <t>2646 S</t>
  </si>
  <si>
    <t>ul. Ks Janusza w Zebrzydowicach (od granicy z  Pielgrzymowicami na odcinku ok. 0,9 km)</t>
  </si>
  <si>
    <t>250 tys. zł</t>
  </si>
  <si>
    <t>Załącznik do Uchwały Zarządu Powiatu nr 48/ZP/V/15 z dnia 11.02.2015r.</t>
  </si>
  <si>
    <t xml:space="preserve">Zaborze - Pierściec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</si>
</sst>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%"/>
    <numFmt numFmtId="166" formatCode="0.0"/>
  </numFmts>
  <fonts count="46">
    <font>
      <sz val="10"/>
      <name val="Arial"/>
      <family val="0"/>
    </font>
    <font>
      <b/>
      <i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2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Tahoma"/>
      <family val="0"/>
    </font>
    <font>
      <sz val="10"/>
      <color indexed="48"/>
      <name val="Arial"/>
      <family val="0"/>
    </font>
    <font>
      <sz val="8"/>
      <color indexed="48"/>
      <name val="Arial"/>
      <family val="0"/>
    </font>
    <font>
      <b/>
      <i/>
      <sz val="10"/>
      <color indexed="57"/>
      <name val="Arial"/>
      <family val="2"/>
    </font>
    <font>
      <b/>
      <i/>
      <sz val="10"/>
      <color indexed="50"/>
      <name val="Arial"/>
      <family val="2"/>
    </font>
    <font>
      <b/>
      <i/>
      <sz val="10"/>
      <color indexed="49"/>
      <name val="Arial"/>
      <family val="2"/>
    </font>
    <font>
      <b/>
      <i/>
      <sz val="12"/>
      <name val="Arial"/>
      <family val="0"/>
    </font>
    <font>
      <sz val="8"/>
      <name val="Tahoma"/>
      <family val="0"/>
    </font>
    <font>
      <u val="single"/>
      <sz val="10"/>
      <name val="Arial"/>
      <family val="0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289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 quotePrefix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0" fillId="17" borderId="10" xfId="0" applyFont="1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/>
    </xf>
    <xf numFmtId="0" fontId="0" fillId="17" borderId="11" xfId="0" applyFont="1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 quotePrefix="1">
      <alignment/>
    </xf>
    <xf numFmtId="3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/>
    </xf>
    <xf numFmtId="3" fontId="0" fillId="25" borderId="0" xfId="0" applyNumberFormat="1" applyFill="1" applyAlignment="1">
      <alignment horizontal="center" vertical="center"/>
    </xf>
    <xf numFmtId="3" fontId="10" fillId="0" borderId="0" xfId="0" applyNumberFormat="1" applyFont="1" applyAlignment="1">
      <alignment horizontal="right" vertical="center"/>
    </xf>
    <xf numFmtId="3" fontId="0" fillId="0" borderId="0" xfId="0" applyNumberFormat="1" applyFill="1" applyAlignment="1">
      <alignment horizontal="center" vertical="center"/>
    </xf>
    <xf numFmtId="0" fontId="0" fillId="20" borderId="0" xfId="0" applyFill="1" applyAlignment="1">
      <alignment horizontal="center" vertical="center"/>
    </xf>
    <xf numFmtId="164" fontId="0" fillId="20" borderId="0" xfId="0" applyNumberFormat="1" applyFill="1" applyAlignment="1">
      <alignment horizontal="center" vertical="center"/>
    </xf>
    <xf numFmtId="3" fontId="0" fillId="20" borderId="0" xfId="0" applyNumberForma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0" fillId="0" borderId="10" xfId="0" applyNumberFormat="1" applyBorder="1" applyAlignment="1" quotePrefix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center" vertical="center"/>
    </xf>
    <xf numFmtId="3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 quotePrefix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164" fontId="0" fillId="0" borderId="10" xfId="0" applyNumberFormat="1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/>
    </xf>
    <xf numFmtId="164" fontId="0" fillId="17" borderId="10" xfId="0" applyNumberFormat="1" applyFill="1" applyBorder="1" applyAlignment="1" quotePrefix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164" fontId="0" fillId="4" borderId="10" xfId="0" applyNumberForma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 vertical="center" wrapText="1"/>
    </xf>
    <xf numFmtId="3" fontId="0" fillId="4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0" xfId="0" applyNumberFormat="1" applyFont="1" applyFill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22" borderId="0" xfId="0" applyNumberFormat="1" applyFill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/>
    </xf>
    <xf numFmtId="0" fontId="0" fillId="11" borderId="10" xfId="0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0" xfId="0" applyFill="1" applyBorder="1" applyAlignment="1">
      <alignment/>
    </xf>
    <xf numFmtId="0" fontId="1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" fontId="0" fillId="0" borderId="10" xfId="0" applyNumberFormat="1" applyFont="1" applyBorder="1" applyAlignment="1">
      <alignment/>
    </xf>
    <xf numFmtId="0" fontId="0" fillId="22" borderId="10" xfId="0" applyFill="1" applyBorder="1" applyAlignment="1">
      <alignment/>
    </xf>
    <xf numFmtId="0" fontId="0" fillId="0" borderId="0" xfId="0" applyAlignment="1">
      <alignment horizontal="center"/>
    </xf>
    <xf numFmtId="4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13" fillId="0" borderId="0" xfId="0" applyFont="1" applyAlignment="1">
      <alignment vertical="center"/>
    </xf>
    <xf numFmtId="0" fontId="0" fillId="0" borderId="10" xfId="0" applyBorder="1" applyAlignment="1">
      <alignment horizontal="right"/>
    </xf>
    <xf numFmtId="164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 wrapText="1"/>
    </xf>
    <xf numFmtId="0" fontId="3" fillId="0" borderId="0" xfId="0" applyFont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/>
    </xf>
    <xf numFmtId="0" fontId="0" fillId="10" borderId="11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Border="1" applyAlignment="1">
      <alignment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9" fontId="0" fillId="17" borderId="10" xfId="0" applyNumberFormat="1" applyFont="1" applyFill="1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 wrapText="1"/>
    </xf>
    <xf numFmtId="0" fontId="6" fillId="17" borderId="10" xfId="0" applyNumberFormat="1" applyFont="1" applyFill="1" applyBorder="1" applyAlignment="1">
      <alignment horizontal="left" vertical="center" wrapText="1"/>
    </xf>
    <xf numFmtId="3" fontId="0" fillId="17" borderId="10" xfId="0" applyNumberFormat="1" applyFont="1" applyFill="1" applyBorder="1" applyAlignment="1">
      <alignment horizontal="center" vertical="center"/>
    </xf>
    <xf numFmtId="0" fontId="0" fillId="17" borderId="10" xfId="0" applyNumberFormat="1" applyFont="1" applyFill="1" applyBorder="1" applyAlignment="1">
      <alignment horizontal="left" vertical="center" wrapText="1"/>
    </xf>
    <xf numFmtId="9" fontId="8" fillId="17" borderId="10" xfId="0" applyNumberFormat="1" applyFont="1" applyFill="1" applyBorder="1" applyAlignment="1">
      <alignment horizontal="center" vertical="center"/>
    </xf>
    <xf numFmtId="0" fontId="9" fillId="17" borderId="10" xfId="0" applyNumberFormat="1" applyFont="1" applyFill="1" applyBorder="1" applyAlignment="1">
      <alignment horizontal="left" vertical="center" wrapText="1"/>
    </xf>
    <xf numFmtId="0" fontId="0" fillId="17" borderId="10" xfId="0" applyNumberFormat="1" applyFont="1" applyFill="1" applyBorder="1" applyAlignment="1">
      <alignment wrapText="1"/>
    </xf>
    <xf numFmtId="0" fontId="0" fillId="17" borderId="10" xfId="0" applyFont="1" applyFill="1" applyBorder="1" applyAlignment="1">
      <alignment/>
    </xf>
    <xf numFmtId="0" fontId="6" fillId="17" borderId="10" xfId="0" applyNumberFormat="1" applyFont="1" applyFill="1" applyBorder="1" applyAlignment="1">
      <alignment vertical="center" wrapText="1"/>
    </xf>
    <xf numFmtId="0" fontId="3" fillId="17" borderId="10" xfId="0" applyFont="1" applyFill="1" applyBorder="1" applyAlignment="1">
      <alignment horizontal="center" vertical="center"/>
    </xf>
    <xf numFmtId="0" fontId="32" fillId="17" borderId="10" xfId="0" applyFont="1" applyFill="1" applyBorder="1" applyAlignment="1">
      <alignment horizontal="center" vertical="center"/>
    </xf>
    <xf numFmtId="0" fontId="32" fillId="17" borderId="10" xfId="0" applyFont="1" applyFill="1" applyBorder="1" applyAlignment="1">
      <alignment horizontal="center" vertical="center" wrapText="1"/>
    </xf>
    <xf numFmtId="0" fontId="33" fillId="17" borderId="10" xfId="0" applyNumberFormat="1" applyFont="1" applyFill="1" applyBorder="1" applyAlignment="1">
      <alignment horizontal="left" vertical="center" wrapText="1"/>
    </xf>
    <xf numFmtId="0" fontId="0" fillId="17" borderId="10" xfId="0" applyFont="1" applyFill="1" applyBorder="1" applyAlignment="1" quotePrefix="1">
      <alignment horizontal="center" vertical="center" wrapText="1"/>
    </xf>
    <xf numFmtId="0" fontId="0" fillId="17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26" borderId="10" xfId="0" applyFont="1" applyFill="1" applyBorder="1" applyAlignment="1" quotePrefix="1">
      <alignment horizontal="center" vertical="center" wrapText="1"/>
    </xf>
    <xf numFmtId="0" fontId="0" fillId="26" borderId="11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 wrapText="1"/>
    </xf>
    <xf numFmtId="0" fontId="0" fillId="26" borderId="10" xfId="0" applyNumberFormat="1" applyFont="1" applyFill="1" applyBorder="1" applyAlignment="1">
      <alignment horizontal="left" vertical="center" wrapText="1"/>
    </xf>
    <xf numFmtId="3" fontId="0" fillId="26" borderId="10" xfId="0" applyNumberFormat="1" applyFont="1" applyFill="1" applyBorder="1" applyAlignment="1">
      <alignment horizontal="center" vertical="center"/>
    </xf>
    <xf numFmtId="0" fontId="6" fillId="26" borderId="10" xfId="0" applyNumberFormat="1" applyFont="1" applyFill="1" applyBorder="1" applyAlignment="1">
      <alignment horizontal="left" vertical="center" wrapText="1"/>
    </xf>
    <xf numFmtId="0" fontId="0" fillId="26" borderId="11" xfId="0" applyNumberFormat="1" applyFont="1" applyFill="1" applyBorder="1" applyAlignment="1">
      <alignment horizontal="left" vertical="center" wrapText="1"/>
    </xf>
    <xf numFmtId="166" fontId="0" fillId="17" borderId="10" xfId="0" applyNumberFormat="1" applyFont="1" applyFill="1" applyBorder="1" applyAlignment="1" quotePrefix="1">
      <alignment horizontal="center" vertical="center"/>
    </xf>
    <xf numFmtId="165" fontId="8" fillId="22" borderId="10" xfId="0" applyNumberFormat="1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/>
    </xf>
    <xf numFmtId="166" fontId="0" fillId="0" borderId="0" xfId="0" applyNumberFormat="1" applyFont="1" applyAlignment="1">
      <alignment/>
    </xf>
    <xf numFmtId="166" fontId="0" fillId="0" borderId="10" xfId="0" applyNumberFormat="1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 quotePrefix="1">
      <alignment horizontal="center" vertical="center"/>
    </xf>
    <xf numFmtId="166" fontId="0" fillId="26" borderId="10" xfId="0" applyNumberFormat="1" applyFont="1" applyFill="1" applyBorder="1" applyAlignment="1" quotePrefix="1">
      <alignment horizontal="center" vertical="center"/>
    </xf>
    <xf numFmtId="166" fontId="0" fillId="26" borderId="10" xfId="0" applyNumberFormat="1" applyFont="1" applyFill="1" applyBorder="1" applyAlignment="1">
      <alignment horizontal="center" vertical="center"/>
    </xf>
    <xf numFmtId="166" fontId="0" fillId="17" borderId="10" xfId="0" applyNumberFormat="1" applyFont="1" applyFill="1" applyBorder="1" applyAlignment="1">
      <alignment horizontal="center" vertical="center"/>
    </xf>
    <xf numFmtId="166" fontId="32" fillId="17" borderId="10" xfId="0" applyNumberFormat="1" applyFont="1" applyFill="1" applyBorder="1" applyAlignment="1" quotePrefix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 quotePrefix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3" fontId="40" fillId="0" borderId="0" xfId="0" applyNumberFormat="1" applyFont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left" vertical="center" wrapText="1"/>
    </xf>
    <xf numFmtId="3" fontId="41" fillId="0" borderId="10" xfId="0" applyNumberFormat="1" applyFont="1" applyFill="1" applyBorder="1" applyAlignment="1">
      <alignment horizontal="center" vertical="center"/>
    </xf>
    <xf numFmtId="9" fontId="42" fillId="0" borderId="10" xfId="0" applyNumberFormat="1" applyFont="1" applyBorder="1" applyAlignment="1">
      <alignment horizontal="center" vertical="center" wrapText="1"/>
    </xf>
    <xf numFmtId="0" fontId="41" fillId="26" borderId="10" xfId="0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vertical="center" wrapText="1"/>
    </xf>
    <xf numFmtId="0" fontId="41" fillId="26" borderId="10" xfId="0" applyFont="1" applyFill="1" applyBorder="1" applyAlignment="1">
      <alignment horizontal="center" vertical="center"/>
    </xf>
    <xf numFmtId="0" fontId="41" fillId="26" borderId="10" xfId="0" applyNumberFormat="1" applyFont="1" applyFill="1" applyBorder="1" applyAlignment="1">
      <alignment horizontal="left" vertical="center" wrapText="1"/>
    </xf>
    <xf numFmtId="3" fontId="41" fillId="26" borderId="10" xfId="0" applyNumberFormat="1" applyFont="1" applyFill="1" applyBorder="1" applyAlignment="1">
      <alignment horizontal="center" vertical="center"/>
    </xf>
    <xf numFmtId="3" fontId="43" fillId="0" borderId="1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66" fontId="41" fillId="0" borderId="10" xfId="0" applyNumberFormat="1" applyFont="1" applyFill="1" applyBorder="1" applyAlignment="1">
      <alignment horizontal="center" vertical="center"/>
    </xf>
    <xf numFmtId="166" fontId="41" fillId="26" borderId="10" xfId="0" applyNumberFormat="1" applyFont="1" applyFill="1" applyBorder="1" applyAlignment="1" quotePrefix="1">
      <alignment horizontal="center" vertical="center"/>
    </xf>
    <xf numFmtId="9" fontId="8" fillId="0" borderId="10" xfId="0" applyNumberFormat="1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9" fontId="42" fillId="26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9" fontId="42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3" fontId="41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2" fontId="41" fillId="0" borderId="10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44" fillId="0" borderId="0" xfId="0" applyFont="1" applyAlignment="1">
      <alignment horizontal="center" vertical="center" wrapText="1"/>
    </xf>
    <xf numFmtId="0" fontId="43" fillId="0" borderId="17" xfId="0" applyNumberFormat="1" applyFont="1" applyFill="1" applyBorder="1" applyAlignment="1">
      <alignment horizontal="right" vertical="center" wrapText="1"/>
    </xf>
    <xf numFmtId="0" fontId="43" fillId="0" borderId="18" xfId="0" applyNumberFormat="1" applyFont="1" applyFill="1" applyBorder="1" applyAlignment="1">
      <alignment horizontal="right" vertical="center" wrapText="1"/>
    </xf>
    <xf numFmtId="166" fontId="37" fillId="0" borderId="19" xfId="0" applyNumberFormat="1" applyFont="1" applyBorder="1" applyAlignment="1">
      <alignment horizontal="center" vertical="center" wrapText="1"/>
    </xf>
    <xf numFmtId="166" fontId="37" fillId="0" borderId="0" xfId="0" applyNumberFormat="1" applyFont="1" applyBorder="1" applyAlignment="1">
      <alignment horizontal="center" vertical="center" wrapText="1"/>
    </xf>
    <xf numFmtId="166" fontId="37" fillId="0" borderId="16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809625</xdr:colOff>
      <xdr:row>8</xdr:row>
      <xdr:rowOff>304800</xdr:rowOff>
    </xdr:from>
    <xdr:to>
      <xdr:col>11</xdr:col>
      <xdr:colOff>523875</xdr:colOff>
      <xdr:row>10</xdr:row>
      <xdr:rowOff>104775</xdr:rowOff>
    </xdr:to>
    <xdr:sp>
      <xdr:nvSpPr>
        <xdr:cNvPr id="1" name="WordArt 1"/>
        <xdr:cNvSpPr>
          <a:spLocks/>
        </xdr:cNvSpPr>
      </xdr:nvSpPr>
      <xdr:spPr>
        <a:xfrm rot="20374513">
          <a:off x="5600700" y="3333750"/>
          <a:ext cx="2943225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nieaktualne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1"/>
  <sheetViews>
    <sheetView zoomScale="85" zoomScaleNormal="85" zoomScalePageLayoutView="0" workbookViewId="0" topLeftCell="A7">
      <selection activeCell="C23" sqref="C23"/>
    </sheetView>
  </sheetViews>
  <sheetFormatPr defaultColWidth="9.140625" defaultRowHeight="12.75"/>
  <cols>
    <col min="1" max="2" width="4.00390625" style="0" customWidth="1"/>
    <col min="3" max="3" width="14.421875" style="0" customWidth="1"/>
    <col min="4" max="4" width="28.421875" style="0" customWidth="1"/>
    <col min="5" max="5" width="14.00390625" style="0" customWidth="1"/>
    <col min="6" max="6" width="17.140625" style="0" customWidth="1"/>
    <col min="7" max="7" width="20.28125" style="0" customWidth="1"/>
    <col min="8" max="9" width="14.7109375" style="0" customWidth="1"/>
  </cols>
  <sheetData>
    <row r="2" spans="2:9" ht="34.5" customHeight="1">
      <c r="B2" s="267" t="s">
        <v>21</v>
      </c>
      <c r="C2" s="267"/>
      <c r="D2" s="267"/>
      <c r="E2" s="267"/>
      <c r="F2" s="267"/>
      <c r="G2" s="267"/>
      <c r="H2" s="267"/>
      <c r="I2" s="267"/>
    </row>
    <row r="4" spans="2:9" s="9" customFormat="1" ht="34.5" customHeight="1"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8" t="s">
        <v>20</v>
      </c>
    </row>
    <row r="5" spans="2:9" ht="24" customHeight="1">
      <c r="B5" s="10">
        <v>1</v>
      </c>
      <c r="C5" s="10" t="s">
        <v>23</v>
      </c>
      <c r="D5" s="10" t="s">
        <v>17</v>
      </c>
      <c r="E5" s="10" t="s">
        <v>18</v>
      </c>
      <c r="F5" s="11">
        <v>0.35</v>
      </c>
      <c r="G5" s="10" t="s">
        <v>24</v>
      </c>
      <c r="H5" s="12">
        <v>190000</v>
      </c>
      <c r="I5" s="12"/>
    </row>
    <row r="6" spans="2:9" ht="27.75" customHeight="1">
      <c r="B6" s="10">
        <v>2</v>
      </c>
      <c r="C6" s="10" t="s">
        <v>22</v>
      </c>
      <c r="D6" s="10" t="s">
        <v>10</v>
      </c>
      <c r="E6" s="10" t="s">
        <v>11</v>
      </c>
      <c r="F6" s="11">
        <v>1.42</v>
      </c>
      <c r="G6" s="10" t="s">
        <v>59</v>
      </c>
      <c r="H6" s="12">
        <v>750000</v>
      </c>
      <c r="I6" s="12">
        <v>530000</v>
      </c>
    </row>
    <row r="7" spans="2:9" ht="24" customHeight="1">
      <c r="B7" s="10">
        <v>3</v>
      </c>
      <c r="C7" s="10" t="s">
        <v>27</v>
      </c>
      <c r="D7" s="10" t="s">
        <v>28</v>
      </c>
      <c r="E7" s="10" t="s">
        <v>12</v>
      </c>
      <c r="F7" s="13">
        <v>0.48</v>
      </c>
      <c r="G7" s="10" t="s">
        <v>29</v>
      </c>
      <c r="H7" s="12">
        <v>200000</v>
      </c>
      <c r="I7" s="12"/>
    </row>
    <row r="8" spans="2:9" ht="24" customHeight="1">
      <c r="B8" s="3">
        <v>4</v>
      </c>
      <c r="C8" s="3" t="s">
        <v>40</v>
      </c>
      <c r="D8" s="3" t="s">
        <v>41</v>
      </c>
      <c r="E8" s="3" t="s">
        <v>12</v>
      </c>
      <c r="F8" s="4">
        <v>0.22</v>
      </c>
      <c r="G8" s="3" t="s">
        <v>42</v>
      </c>
      <c r="H8" s="5">
        <v>60000</v>
      </c>
      <c r="I8" s="5"/>
    </row>
    <row r="9" spans="2:9" ht="24" customHeight="1">
      <c r="B9" s="3">
        <v>5</v>
      </c>
      <c r="C9" s="3" t="s">
        <v>25</v>
      </c>
      <c r="D9" s="3" t="s">
        <v>7</v>
      </c>
      <c r="E9" s="3" t="s">
        <v>8</v>
      </c>
      <c r="F9" s="4">
        <v>1.9</v>
      </c>
      <c r="G9" s="3" t="s">
        <v>26</v>
      </c>
      <c r="H9" s="5">
        <v>950000</v>
      </c>
      <c r="I9" s="5">
        <v>500000</v>
      </c>
    </row>
    <row r="10" spans="2:9" ht="24" customHeight="1">
      <c r="B10" s="3">
        <v>6</v>
      </c>
      <c r="C10" s="3" t="s">
        <v>30</v>
      </c>
      <c r="D10" s="3" t="s">
        <v>31</v>
      </c>
      <c r="E10" s="3" t="s">
        <v>15</v>
      </c>
      <c r="F10" s="6">
        <v>0.82</v>
      </c>
      <c r="G10" s="3" t="s">
        <v>32</v>
      </c>
      <c r="H10" s="5">
        <v>440000</v>
      </c>
      <c r="I10" s="5"/>
    </row>
    <row r="11" spans="2:9" ht="24" customHeight="1">
      <c r="B11" s="3">
        <v>7</v>
      </c>
      <c r="C11" s="3" t="s">
        <v>33</v>
      </c>
      <c r="D11" s="3" t="s">
        <v>34</v>
      </c>
      <c r="E11" s="3" t="s">
        <v>12</v>
      </c>
      <c r="F11" s="6">
        <v>0.75</v>
      </c>
      <c r="G11" s="3" t="s">
        <v>35</v>
      </c>
      <c r="H11" s="5">
        <v>380000</v>
      </c>
      <c r="I11" s="5"/>
    </row>
    <row r="12" spans="2:9" ht="24" customHeight="1">
      <c r="B12" s="3">
        <v>8</v>
      </c>
      <c r="C12" s="3" t="s">
        <v>36</v>
      </c>
      <c r="D12" s="3" t="s">
        <v>37</v>
      </c>
      <c r="E12" s="3" t="s">
        <v>12</v>
      </c>
      <c r="F12" s="4">
        <v>1.6</v>
      </c>
      <c r="G12" s="3" t="s">
        <v>38</v>
      </c>
      <c r="H12" s="5">
        <v>750000</v>
      </c>
      <c r="I12" s="5"/>
    </row>
    <row r="13" spans="2:9" ht="24" customHeight="1">
      <c r="B13" s="3">
        <v>9</v>
      </c>
      <c r="C13" s="3" t="s">
        <v>39</v>
      </c>
      <c r="D13" s="3" t="s">
        <v>13</v>
      </c>
      <c r="E13" s="3" t="s">
        <v>12</v>
      </c>
      <c r="F13" s="4">
        <v>0.415</v>
      </c>
      <c r="G13" s="3" t="s">
        <v>60</v>
      </c>
      <c r="H13" s="5">
        <v>220000</v>
      </c>
      <c r="I13" s="5"/>
    </row>
    <row r="14" spans="2:9" ht="24" customHeight="1">
      <c r="B14" s="3">
        <v>10</v>
      </c>
      <c r="C14" s="3" t="s">
        <v>43</v>
      </c>
      <c r="D14" s="3" t="s">
        <v>44</v>
      </c>
      <c r="E14" s="3" t="s">
        <v>15</v>
      </c>
      <c r="F14" s="4">
        <v>1.222</v>
      </c>
      <c r="G14" s="3" t="s">
        <v>45</v>
      </c>
      <c r="H14" s="5">
        <v>620000</v>
      </c>
      <c r="I14" s="5"/>
    </row>
    <row r="15" spans="2:9" ht="24" customHeight="1">
      <c r="B15" s="3">
        <v>11</v>
      </c>
      <c r="C15" s="3" t="s">
        <v>46</v>
      </c>
      <c r="D15" s="3" t="s">
        <v>19</v>
      </c>
      <c r="E15" s="3" t="s">
        <v>18</v>
      </c>
      <c r="F15" s="6">
        <v>0.73</v>
      </c>
      <c r="G15" s="3" t="s">
        <v>47</v>
      </c>
      <c r="H15" s="5">
        <v>370000</v>
      </c>
      <c r="I15" s="5"/>
    </row>
    <row r="16" spans="2:9" ht="24" customHeight="1">
      <c r="B16" s="3">
        <v>12</v>
      </c>
      <c r="C16" s="3" t="s">
        <v>50</v>
      </c>
      <c r="D16" s="3" t="s">
        <v>48</v>
      </c>
      <c r="E16" s="3" t="s">
        <v>16</v>
      </c>
      <c r="F16" s="6">
        <v>1.85</v>
      </c>
      <c r="G16" s="3" t="s">
        <v>49</v>
      </c>
      <c r="H16" s="5">
        <v>925000</v>
      </c>
      <c r="I16" s="5">
        <v>500000</v>
      </c>
    </row>
    <row r="17" spans="2:9" ht="24" customHeight="1">
      <c r="B17" s="3">
        <v>13</v>
      </c>
      <c r="C17" s="3" t="s">
        <v>51</v>
      </c>
      <c r="D17" s="3" t="s">
        <v>52</v>
      </c>
      <c r="E17" s="3" t="s">
        <v>8</v>
      </c>
      <c r="F17" s="6">
        <v>0.65</v>
      </c>
      <c r="G17" s="3" t="s">
        <v>53</v>
      </c>
      <c r="H17" s="5">
        <v>325000</v>
      </c>
      <c r="I17" s="5"/>
    </row>
    <row r="18" spans="2:9" ht="24" customHeight="1">
      <c r="B18" s="3">
        <v>14</v>
      </c>
      <c r="C18" s="3" t="s">
        <v>54</v>
      </c>
      <c r="D18" s="3" t="s">
        <v>55</v>
      </c>
      <c r="E18" s="3" t="s">
        <v>14</v>
      </c>
      <c r="F18" s="4">
        <v>0.89</v>
      </c>
      <c r="G18" s="3" t="s">
        <v>56</v>
      </c>
      <c r="H18" s="5">
        <v>440000</v>
      </c>
      <c r="I18" s="5"/>
    </row>
    <row r="19" spans="2:9" ht="24" customHeight="1">
      <c r="B19" s="3">
        <v>15</v>
      </c>
      <c r="C19" s="3" t="s">
        <v>57</v>
      </c>
      <c r="D19" s="3" t="s">
        <v>9</v>
      </c>
      <c r="E19" s="3" t="s">
        <v>8</v>
      </c>
      <c r="F19" s="4">
        <v>0.52</v>
      </c>
      <c r="G19" s="3" t="s">
        <v>58</v>
      </c>
      <c r="H19" s="5">
        <v>255000</v>
      </c>
      <c r="I19" s="5"/>
    </row>
    <row r="20" spans="6:8" ht="12.75">
      <c r="F20" s="1"/>
      <c r="H20" s="2"/>
    </row>
    <row r="21" ht="12.75">
      <c r="F21" s="1"/>
    </row>
  </sheetData>
  <sheetProtection/>
  <mergeCells count="1">
    <mergeCell ref="B2:I2"/>
  </mergeCells>
  <printOptions/>
  <pageMargins left="0.6" right="0.75" top="0.31" bottom="0.66" header="0.18" footer="0.37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P58"/>
  <sheetViews>
    <sheetView zoomScale="85" zoomScaleNormal="85" zoomScaleSheetLayoutView="85" zoomScalePageLayoutView="0" workbookViewId="0" topLeftCell="A38">
      <selection activeCell="T43" sqref="T43"/>
    </sheetView>
  </sheetViews>
  <sheetFormatPr defaultColWidth="9.140625" defaultRowHeight="12.75"/>
  <cols>
    <col min="1" max="1" width="2.28125" style="146" customWidth="1"/>
    <col min="2" max="2" width="4.00390625" style="146" customWidth="1"/>
    <col min="3" max="3" width="10.140625" style="146" customWidth="1"/>
    <col min="4" max="4" width="28.421875" style="165" customWidth="1"/>
    <col min="5" max="5" width="15.421875" style="146" customWidth="1"/>
    <col min="6" max="6" width="11.7109375" style="146" customWidth="1"/>
    <col min="7" max="7" width="14.00390625" style="146" hidden="1" customWidth="1"/>
    <col min="8" max="8" width="37.7109375" style="170" customWidth="1"/>
    <col min="9" max="9" width="14.7109375" style="146" hidden="1" customWidth="1"/>
    <col min="10" max="10" width="16.8515625" style="148" customWidth="1"/>
    <col min="11" max="11" width="15.8515625" style="146" customWidth="1"/>
    <col min="12" max="12" width="11.7109375" style="147" hidden="1" customWidth="1"/>
    <col min="13" max="13" width="12.00390625" style="147" hidden="1" customWidth="1"/>
    <col min="14" max="14" width="12.140625" style="147" hidden="1" customWidth="1"/>
    <col min="15" max="15" width="10.7109375" style="146" hidden="1" customWidth="1"/>
    <col min="16" max="16" width="11.140625" style="146" hidden="1" customWidth="1"/>
    <col min="17" max="17" width="2.28125" style="146" customWidth="1"/>
    <col min="18" max="16384" width="9.140625" style="146" customWidth="1"/>
  </cols>
  <sheetData>
    <row r="2" spans="2:15" ht="42" customHeight="1">
      <c r="B2" s="276" t="s">
        <v>122</v>
      </c>
      <c r="C2" s="277"/>
      <c r="D2" s="277"/>
      <c r="E2" s="277"/>
      <c r="F2" s="277"/>
      <c r="G2" s="277"/>
      <c r="H2" s="277"/>
      <c r="I2" s="277"/>
      <c r="J2" s="277"/>
      <c r="O2" s="147"/>
    </row>
    <row r="3" ht="14.25" customHeight="1"/>
    <row r="4" spans="2:16" s="153" customFormat="1" ht="45.75" customHeight="1">
      <c r="B4" s="149" t="s">
        <v>0</v>
      </c>
      <c r="C4" s="149" t="s">
        <v>1</v>
      </c>
      <c r="D4" s="166" t="s">
        <v>2</v>
      </c>
      <c r="E4" s="149" t="s">
        <v>3</v>
      </c>
      <c r="F4" s="149" t="s">
        <v>4</v>
      </c>
      <c r="G4" s="274" t="s">
        <v>5</v>
      </c>
      <c r="H4" s="275"/>
      <c r="I4" s="151">
        <v>350000</v>
      </c>
      <c r="J4" s="152" t="s">
        <v>256</v>
      </c>
      <c r="L4" s="151">
        <v>500000</v>
      </c>
      <c r="M4" s="151">
        <v>450000</v>
      </c>
      <c r="N4" s="151">
        <v>400000</v>
      </c>
      <c r="O4" s="151">
        <v>350000</v>
      </c>
      <c r="P4" s="151">
        <v>330000</v>
      </c>
    </row>
    <row r="5" spans="2:16" s="153" customFormat="1" ht="24" customHeight="1">
      <c r="B5" s="154">
        <v>1</v>
      </c>
      <c r="C5" s="154" t="s">
        <v>181</v>
      </c>
      <c r="D5" s="167" t="s">
        <v>180</v>
      </c>
      <c r="E5" s="154" t="s">
        <v>8</v>
      </c>
      <c r="F5" s="154"/>
      <c r="G5" s="155"/>
      <c r="H5" s="171"/>
      <c r="I5" s="154"/>
      <c r="J5" s="156">
        <v>400000</v>
      </c>
      <c r="L5" s="151"/>
      <c r="M5" s="151"/>
      <c r="N5" s="151"/>
      <c r="O5" s="151"/>
      <c r="P5" s="151"/>
    </row>
    <row r="6" spans="2:16" s="153" customFormat="1" ht="24" customHeight="1">
      <c r="B6" s="154">
        <v>2</v>
      </c>
      <c r="C6" s="77" t="s">
        <v>51</v>
      </c>
      <c r="D6" s="160" t="s">
        <v>52</v>
      </c>
      <c r="E6" s="77" t="s">
        <v>8</v>
      </c>
      <c r="F6" s="157">
        <v>1.695</v>
      </c>
      <c r="G6" s="150"/>
      <c r="H6" s="171" t="s">
        <v>257</v>
      </c>
      <c r="I6" s="158"/>
      <c r="J6" s="158">
        <v>625000</v>
      </c>
      <c r="L6" s="151"/>
      <c r="M6" s="151"/>
      <c r="N6" s="151"/>
      <c r="O6" s="151"/>
      <c r="P6" s="151"/>
    </row>
    <row r="7" spans="2:16" s="153" customFormat="1" ht="24" customHeight="1">
      <c r="B7" s="154">
        <v>3</v>
      </c>
      <c r="C7" s="77" t="s">
        <v>179</v>
      </c>
      <c r="D7" s="160" t="s">
        <v>178</v>
      </c>
      <c r="E7" s="77" t="s">
        <v>8</v>
      </c>
      <c r="F7" s="157"/>
      <c r="G7" s="150"/>
      <c r="H7" s="171" t="s">
        <v>188</v>
      </c>
      <c r="I7" s="158"/>
      <c r="J7" s="158">
        <v>1100000</v>
      </c>
      <c r="L7" s="151"/>
      <c r="M7" s="151"/>
      <c r="N7" s="151"/>
      <c r="O7" s="151"/>
      <c r="P7" s="151"/>
    </row>
    <row r="8" spans="2:16" ht="24" customHeight="1">
      <c r="B8" s="154">
        <v>4</v>
      </c>
      <c r="C8" s="77" t="s">
        <v>25</v>
      </c>
      <c r="D8" s="160" t="s">
        <v>7</v>
      </c>
      <c r="E8" s="77" t="s">
        <v>8</v>
      </c>
      <c r="F8" s="157"/>
      <c r="G8" s="74" t="s">
        <v>26</v>
      </c>
      <c r="H8" s="171"/>
      <c r="I8" s="158">
        <f>F8*I$4</f>
        <v>0</v>
      </c>
      <c r="J8" s="158">
        <f>F8*330000</f>
        <v>0</v>
      </c>
      <c r="L8" s="159">
        <f>F8*L$4</f>
        <v>0</v>
      </c>
      <c r="M8" s="159">
        <f>F8*M$4</f>
        <v>0</v>
      </c>
      <c r="N8" s="159">
        <f>F8*N$4</f>
        <v>0</v>
      </c>
      <c r="O8" s="159">
        <f>F8*O$4</f>
        <v>0</v>
      </c>
      <c r="P8" s="159">
        <f>F8*P$4</f>
        <v>0</v>
      </c>
    </row>
    <row r="9" spans="2:16" ht="24" customHeight="1">
      <c r="B9" s="154">
        <v>5</v>
      </c>
      <c r="C9" s="168" t="s">
        <v>258</v>
      </c>
      <c r="D9" s="160" t="s">
        <v>259</v>
      </c>
      <c r="E9" s="77" t="s">
        <v>260</v>
      </c>
      <c r="F9" s="157">
        <v>1.5</v>
      </c>
      <c r="G9" s="74"/>
      <c r="H9" s="171"/>
      <c r="I9" s="158"/>
      <c r="J9" s="158">
        <v>747000</v>
      </c>
      <c r="L9" s="159"/>
      <c r="M9" s="159"/>
      <c r="N9" s="159"/>
      <c r="O9" s="159"/>
      <c r="P9" s="159"/>
    </row>
    <row r="10" spans="2:16" ht="24" customHeight="1">
      <c r="B10" s="154">
        <v>6</v>
      </c>
      <c r="C10" s="77" t="s">
        <v>109</v>
      </c>
      <c r="D10" s="160" t="s">
        <v>184</v>
      </c>
      <c r="E10" s="77" t="s">
        <v>14</v>
      </c>
      <c r="F10" s="157">
        <v>1.6</v>
      </c>
      <c r="G10" s="74"/>
      <c r="H10" s="171"/>
      <c r="I10" s="158">
        <f>F10*I$4</f>
        <v>560000</v>
      </c>
      <c r="J10" s="158">
        <v>693000</v>
      </c>
      <c r="L10" s="159"/>
      <c r="M10" s="159"/>
      <c r="N10" s="159"/>
      <c r="O10" s="159"/>
      <c r="P10" s="159"/>
    </row>
    <row r="11" spans="2:16" ht="27.75" customHeight="1">
      <c r="B11" s="154">
        <v>7</v>
      </c>
      <c r="C11" s="77" t="s">
        <v>68</v>
      </c>
      <c r="D11" s="160" t="s">
        <v>69</v>
      </c>
      <c r="E11" s="77" t="s">
        <v>14</v>
      </c>
      <c r="F11" s="157">
        <v>1.7</v>
      </c>
      <c r="G11" s="81"/>
      <c r="H11" s="171" t="s">
        <v>189</v>
      </c>
      <c r="I11" s="158">
        <f>F11*I$4</f>
        <v>595000</v>
      </c>
      <c r="J11" s="158">
        <v>600000</v>
      </c>
      <c r="L11" s="159">
        <f>F11*L$4</f>
        <v>850000</v>
      </c>
      <c r="M11" s="159">
        <f>F11*M$4</f>
        <v>765000</v>
      </c>
      <c r="N11" s="159">
        <f>F11*N$4</f>
        <v>680000</v>
      </c>
      <c r="O11" s="159">
        <f>F11*O$4</f>
        <v>595000</v>
      </c>
      <c r="P11" s="159">
        <f>F11*P$4</f>
        <v>561000</v>
      </c>
    </row>
    <row r="12" spans="2:16" ht="27.75" customHeight="1">
      <c r="B12" s="154">
        <v>8</v>
      </c>
      <c r="C12" s="77">
        <v>2615</v>
      </c>
      <c r="D12" s="160" t="s">
        <v>290</v>
      </c>
      <c r="E12" s="77" t="s">
        <v>16</v>
      </c>
      <c r="F12" s="157">
        <v>1.9</v>
      </c>
      <c r="G12" s="81"/>
      <c r="H12" s="171"/>
      <c r="I12" s="158"/>
      <c r="J12" s="158">
        <v>700000</v>
      </c>
      <c r="L12" s="159"/>
      <c r="M12" s="159"/>
      <c r="N12" s="159"/>
      <c r="O12" s="159"/>
      <c r="P12" s="159"/>
    </row>
    <row r="13" spans="2:16" ht="33.75" customHeight="1">
      <c r="B13" s="154">
        <v>9</v>
      </c>
      <c r="C13" s="77" t="s">
        <v>99</v>
      </c>
      <c r="D13" s="160" t="s">
        <v>121</v>
      </c>
      <c r="E13" s="77" t="s">
        <v>15</v>
      </c>
      <c r="F13" s="145">
        <v>1.3</v>
      </c>
      <c r="G13" s="81"/>
      <c r="H13" s="172" t="s">
        <v>261</v>
      </c>
      <c r="I13" s="158"/>
      <c r="J13" s="158">
        <v>465000</v>
      </c>
      <c r="L13" s="159">
        <f>F13*L$4</f>
        <v>650000</v>
      </c>
      <c r="M13" s="159">
        <f>F13*M$4</f>
        <v>585000</v>
      </c>
      <c r="N13" s="159">
        <f>F13*N$4</f>
        <v>520000</v>
      </c>
      <c r="O13" s="159">
        <f>F13*O$4</f>
        <v>455000</v>
      </c>
      <c r="P13" s="159">
        <f>F13*P$4</f>
        <v>429000</v>
      </c>
    </row>
    <row r="14" spans="2:16" ht="33.75" customHeight="1">
      <c r="B14" s="154">
        <v>10</v>
      </c>
      <c r="C14" s="77" t="s">
        <v>99</v>
      </c>
      <c r="D14" s="160" t="s">
        <v>121</v>
      </c>
      <c r="E14" s="77" t="s">
        <v>15</v>
      </c>
      <c r="F14" s="145"/>
      <c r="G14" s="81"/>
      <c r="H14" s="172" t="s">
        <v>287</v>
      </c>
      <c r="I14" s="158"/>
      <c r="J14" s="158">
        <v>500000</v>
      </c>
      <c r="L14" s="159"/>
      <c r="M14" s="159"/>
      <c r="N14" s="159"/>
      <c r="O14" s="159"/>
      <c r="P14" s="159"/>
    </row>
    <row r="15" spans="2:16" ht="33.75" customHeight="1">
      <c r="B15" s="154">
        <v>11</v>
      </c>
      <c r="C15" s="77" t="s">
        <v>99</v>
      </c>
      <c r="D15" s="160" t="s">
        <v>121</v>
      </c>
      <c r="E15" s="77" t="s">
        <v>12</v>
      </c>
      <c r="F15" s="145"/>
      <c r="G15" s="81"/>
      <c r="H15" s="172" t="s">
        <v>280</v>
      </c>
      <c r="I15" s="158"/>
      <c r="J15" s="158"/>
      <c r="L15" s="159"/>
      <c r="M15" s="159"/>
      <c r="N15" s="159"/>
      <c r="O15" s="159"/>
      <c r="P15" s="159"/>
    </row>
    <row r="16" spans="2:16" ht="24" customHeight="1">
      <c r="B16" s="154">
        <v>12</v>
      </c>
      <c r="C16" s="77" t="s">
        <v>33</v>
      </c>
      <c r="D16" s="160" t="s">
        <v>34</v>
      </c>
      <c r="E16" s="77" t="s">
        <v>12</v>
      </c>
      <c r="F16" s="157">
        <v>1.4</v>
      </c>
      <c r="G16" s="74" t="s">
        <v>35</v>
      </c>
      <c r="H16" s="171" t="s">
        <v>67</v>
      </c>
      <c r="I16" s="158">
        <f>F16*I$4</f>
        <v>489999.99999999994</v>
      </c>
      <c r="J16" s="158">
        <v>490000</v>
      </c>
      <c r="L16" s="159">
        <f>F16*L$4</f>
        <v>700000</v>
      </c>
      <c r="M16" s="159">
        <f>F16*M$4</f>
        <v>630000</v>
      </c>
      <c r="N16" s="159">
        <f>F16*N$4</f>
        <v>560000</v>
      </c>
      <c r="O16" s="159">
        <f>F16*O$4</f>
        <v>489999.99999999994</v>
      </c>
      <c r="P16" s="159">
        <f>F16*P$4</f>
        <v>461999.99999999994</v>
      </c>
    </row>
    <row r="17" spans="2:16" ht="24" customHeight="1">
      <c r="B17" s="154">
        <v>13</v>
      </c>
      <c r="C17" s="77" t="s">
        <v>36</v>
      </c>
      <c r="D17" s="160" t="s">
        <v>37</v>
      </c>
      <c r="E17" s="77" t="s">
        <v>12</v>
      </c>
      <c r="F17" s="157">
        <v>1.6</v>
      </c>
      <c r="G17" s="74" t="s">
        <v>38</v>
      </c>
      <c r="H17" s="171"/>
      <c r="I17" s="158">
        <f>F17*I$4</f>
        <v>560000</v>
      </c>
      <c r="J17" s="158">
        <v>560000</v>
      </c>
      <c r="L17" s="159">
        <f>F17*L$4</f>
        <v>800000</v>
      </c>
      <c r="M17" s="159">
        <f>F17*M$4</f>
        <v>720000</v>
      </c>
      <c r="N17" s="159">
        <f>F17*N$4</f>
        <v>640000</v>
      </c>
      <c r="O17" s="159">
        <f>F17*O$4</f>
        <v>560000</v>
      </c>
      <c r="P17" s="159">
        <f>F17*P$4</f>
        <v>528000</v>
      </c>
    </row>
    <row r="18" spans="2:16" ht="32.25" customHeight="1">
      <c r="B18" s="154">
        <v>14</v>
      </c>
      <c r="C18" s="168" t="s">
        <v>39</v>
      </c>
      <c r="D18" s="160" t="s">
        <v>102</v>
      </c>
      <c r="E18" s="77" t="s">
        <v>16</v>
      </c>
      <c r="F18" s="145">
        <v>1</v>
      </c>
      <c r="G18" s="81"/>
      <c r="H18" s="171" t="s">
        <v>103</v>
      </c>
      <c r="I18" s="158">
        <f>F18*I$4</f>
        <v>350000</v>
      </c>
      <c r="J18" s="158">
        <v>383000</v>
      </c>
      <c r="L18" s="159">
        <f>F18*L$4</f>
        <v>500000</v>
      </c>
      <c r="M18" s="159">
        <f>F18*M$4</f>
        <v>450000</v>
      </c>
      <c r="N18" s="159">
        <f>F18*N$4</f>
        <v>400000</v>
      </c>
      <c r="O18" s="159">
        <f>F18*O$4</f>
        <v>350000</v>
      </c>
      <c r="P18" s="159">
        <f>F18*P$4</f>
        <v>330000</v>
      </c>
    </row>
    <row r="19" spans="2:16" ht="45.75" customHeight="1">
      <c r="B19" s="154">
        <v>15</v>
      </c>
      <c r="C19" s="77" t="s">
        <v>39</v>
      </c>
      <c r="D19" s="160" t="s">
        <v>102</v>
      </c>
      <c r="E19" s="77" t="s">
        <v>16</v>
      </c>
      <c r="F19" s="145">
        <v>0.5</v>
      </c>
      <c r="G19" s="81"/>
      <c r="H19" s="172" t="s">
        <v>262</v>
      </c>
      <c r="I19" s="158"/>
      <c r="J19" s="158">
        <v>174000</v>
      </c>
      <c r="L19" s="159"/>
      <c r="M19" s="159"/>
      <c r="N19" s="159"/>
      <c r="O19" s="159"/>
      <c r="P19" s="159"/>
    </row>
    <row r="20" spans="2:16" ht="32.25" customHeight="1">
      <c r="B20" s="154">
        <v>16</v>
      </c>
      <c r="C20" s="168" t="s">
        <v>39</v>
      </c>
      <c r="D20" s="160" t="s">
        <v>102</v>
      </c>
      <c r="E20" s="77" t="s">
        <v>16</v>
      </c>
      <c r="F20" s="145">
        <v>0.9</v>
      </c>
      <c r="G20" s="81"/>
      <c r="H20" s="171" t="s">
        <v>263</v>
      </c>
      <c r="I20" s="158"/>
      <c r="J20" s="158">
        <v>250000</v>
      </c>
      <c r="L20" s="159"/>
      <c r="M20" s="159"/>
      <c r="N20" s="159"/>
      <c r="O20" s="159"/>
      <c r="P20" s="159"/>
    </row>
    <row r="21" spans="2:16" ht="32.25" customHeight="1">
      <c r="B21" s="154">
        <v>17</v>
      </c>
      <c r="C21" s="77" t="s">
        <v>40</v>
      </c>
      <c r="D21" s="160" t="s">
        <v>41</v>
      </c>
      <c r="E21" s="77" t="s">
        <v>15</v>
      </c>
      <c r="F21" s="145">
        <v>0.8</v>
      </c>
      <c r="G21" s="81"/>
      <c r="H21" s="171"/>
      <c r="I21" s="158"/>
      <c r="J21" s="158">
        <v>300000</v>
      </c>
      <c r="L21" s="159">
        <f>F21*L$4</f>
        <v>400000</v>
      </c>
      <c r="M21" s="159">
        <f>F21*M$4</f>
        <v>360000</v>
      </c>
      <c r="N21" s="159">
        <f>F21*N$4</f>
        <v>320000</v>
      </c>
      <c r="O21" s="159">
        <f>F21*O$4</f>
        <v>280000</v>
      </c>
      <c r="P21" s="159">
        <f>F21*P$4</f>
        <v>264000</v>
      </c>
    </row>
    <row r="22" spans="2:16" ht="32.25" customHeight="1">
      <c r="B22" s="154">
        <v>18</v>
      </c>
      <c r="C22" s="77" t="s">
        <v>100</v>
      </c>
      <c r="D22" s="160" t="s">
        <v>101</v>
      </c>
      <c r="E22" s="77" t="s">
        <v>15</v>
      </c>
      <c r="F22" s="145">
        <v>4</v>
      </c>
      <c r="G22" s="81"/>
      <c r="H22" s="171"/>
      <c r="I22" s="158"/>
      <c r="J22" s="158">
        <v>1400000</v>
      </c>
      <c r="L22" s="159">
        <f>F22*L$4</f>
        <v>2000000</v>
      </c>
      <c r="M22" s="159">
        <f>F22*M$4</f>
        <v>1800000</v>
      </c>
      <c r="N22" s="159">
        <f>F22*N$4</f>
        <v>1600000</v>
      </c>
      <c r="O22" s="159">
        <f>F22*O$4</f>
        <v>1400000</v>
      </c>
      <c r="P22" s="159">
        <f>F22*P$4</f>
        <v>1320000</v>
      </c>
    </row>
    <row r="23" spans="2:16" ht="39" customHeight="1">
      <c r="B23" s="154">
        <v>19</v>
      </c>
      <c r="C23" s="77" t="s">
        <v>77</v>
      </c>
      <c r="D23" s="160" t="s">
        <v>78</v>
      </c>
      <c r="E23" s="77" t="s">
        <v>75</v>
      </c>
      <c r="F23" s="157">
        <v>1.65</v>
      </c>
      <c r="G23" s="81"/>
      <c r="H23" s="171" t="s">
        <v>79</v>
      </c>
      <c r="I23" s="158"/>
      <c r="J23" s="158">
        <v>664000</v>
      </c>
      <c r="K23" s="146" t="s">
        <v>289</v>
      </c>
      <c r="L23" s="159">
        <f>F23*L$4</f>
        <v>825000</v>
      </c>
      <c r="M23" s="159">
        <f>F23*M$4</f>
        <v>742500</v>
      </c>
      <c r="N23" s="159">
        <f>F23*N$4</f>
        <v>660000</v>
      </c>
      <c r="O23" s="159">
        <f>F23*O$4</f>
        <v>577500</v>
      </c>
      <c r="P23" s="159">
        <f>F23*P$4</f>
        <v>544500</v>
      </c>
    </row>
    <row r="24" spans="2:16" ht="41.25" customHeight="1">
      <c r="B24" s="154">
        <v>20</v>
      </c>
      <c r="C24" s="77" t="s">
        <v>72</v>
      </c>
      <c r="D24" s="160" t="s">
        <v>73</v>
      </c>
      <c r="E24" s="77" t="s">
        <v>75</v>
      </c>
      <c r="F24" s="157"/>
      <c r="G24" s="81"/>
      <c r="H24" s="171" t="s">
        <v>76</v>
      </c>
      <c r="I24" s="158"/>
      <c r="J24" s="158">
        <f>F24*330000</f>
        <v>0</v>
      </c>
      <c r="L24" s="159">
        <f>F24*L$4</f>
        <v>0</v>
      </c>
      <c r="M24" s="159">
        <f>F24*M$4</f>
        <v>0</v>
      </c>
      <c r="N24" s="159">
        <f>F24*N$4</f>
        <v>0</v>
      </c>
      <c r="O24" s="159">
        <f>F24*O$4</f>
        <v>0</v>
      </c>
      <c r="P24" s="159">
        <f>F24*P$4</f>
        <v>0</v>
      </c>
    </row>
    <row r="25" spans="2:16" ht="24" customHeight="1">
      <c r="B25" s="154">
        <v>21</v>
      </c>
      <c r="C25" s="161" t="s">
        <v>23</v>
      </c>
      <c r="D25" s="160" t="s">
        <v>123</v>
      </c>
      <c r="E25" s="77" t="s">
        <v>18</v>
      </c>
      <c r="F25" s="157"/>
      <c r="G25" s="81"/>
      <c r="H25" s="173"/>
      <c r="I25" s="158"/>
      <c r="J25" s="158">
        <f>F25*330000</f>
        <v>0</v>
      </c>
      <c r="L25" s="159">
        <f>F25*L$4</f>
        <v>0</v>
      </c>
      <c r="M25" s="159">
        <f>F25*M$4</f>
        <v>0</v>
      </c>
      <c r="N25" s="159">
        <f>F25*N$4</f>
        <v>0</v>
      </c>
      <c r="O25" s="159">
        <f>F25*O$4</f>
        <v>0</v>
      </c>
      <c r="P25" s="159">
        <f>F25*P$4</f>
        <v>0</v>
      </c>
    </row>
    <row r="26" spans="2:16" ht="24" customHeight="1">
      <c r="B26" s="154">
        <v>22</v>
      </c>
      <c r="C26" s="169" t="s">
        <v>264</v>
      </c>
      <c r="D26" s="162" t="s">
        <v>265</v>
      </c>
      <c r="E26" s="77" t="s">
        <v>266</v>
      </c>
      <c r="F26" s="157">
        <v>1.2</v>
      </c>
      <c r="G26" s="81"/>
      <c r="H26" s="173" t="s">
        <v>267</v>
      </c>
      <c r="I26" s="158"/>
      <c r="J26" s="158">
        <v>500000</v>
      </c>
      <c r="L26" s="159"/>
      <c r="M26" s="159"/>
      <c r="N26" s="159"/>
      <c r="O26" s="159"/>
      <c r="P26" s="159"/>
    </row>
    <row r="27" spans="2:16" ht="24" customHeight="1">
      <c r="B27" s="154">
        <v>23</v>
      </c>
      <c r="C27" s="77" t="s">
        <v>86</v>
      </c>
      <c r="D27" s="160" t="s">
        <v>87</v>
      </c>
      <c r="E27" s="77" t="s">
        <v>11</v>
      </c>
      <c r="F27" s="145">
        <v>0.415</v>
      </c>
      <c r="G27" s="81"/>
      <c r="H27" s="171" t="s">
        <v>268</v>
      </c>
      <c r="I27" s="158"/>
      <c r="J27" s="158">
        <v>134000</v>
      </c>
      <c r="L27" s="159"/>
      <c r="M27" s="159"/>
      <c r="N27" s="159"/>
      <c r="O27" s="159"/>
      <c r="P27" s="159"/>
    </row>
    <row r="28" spans="2:16" ht="32.25" customHeight="1">
      <c r="B28" s="154">
        <v>24</v>
      </c>
      <c r="C28" s="77" t="s">
        <v>84</v>
      </c>
      <c r="D28" s="160" t="s">
        <v>85</v>
      </c>
      <c r="E28" s="77" t="s">
        <v>11</v>
      </c>
      <c r="F28" s="145">
        <v>0.55</v>
      </c>
      <c r="G28" s="81"/>
      <c r="H28" s="171" t="s">
        <v>90</v>
      </c>
      <c r="I28" s="158"/>
      <c r="J28" s="158">
        <v>193000</v>
      </c>
      <c r="L28" s="159">
        <f>F28*L$4</f>
        <v>275000</v>
      </c>
      <c r="M28" s="159">
        <f>F28*M$4</f>
        <v>247500.00000000003</v>
      </c>
      <c r="N28" s="159">
        <f>F28*N$4</f>
        <v>220000.00000000003</v>
      </c>
      <c r="O28" s="159">
        <f>F28*O$4</f>
        <v>192500.00000000003</v>
      </c>
      <c r="P28" s="159">
        <f>F28*P$4</f>
        <v>181500.00000000003</v>
      </c>
    </row>
    <row r="29" spans="2:16" ht="24" customHeight="1">
      <c r="B29" s="154">
        <v>25</v>
      </c>
      <c r="C29" s="168" t="s">
        <v>80</v>
      </c>
      <c r="D29" s="160" t="s">
        <v>81</v>
      </c>
      <c r="E29" s="77" t="s">
        <v>11</v>
      </c>
      <c r="F29" s="157">
        <v>0.82</v>
      </c>
      <c r="G29" s="81"/>
      <c r="H29" s="174" t="s">
        <v>88</v>
      </c>
      <c r="I29" s="158"/>
      <c r="J29" s="158">
        <v>262000</v>
      </c>
      <c r="L29" s="159">
        <f>F29*L$4</f>
        <v>410000</v>
      </c>
      <c r="M29" s="159">
        <f>F29*M$4</f>
        <v>369000</v>
      </c>
      <c r="N29" s="159">
        <f>F29*N$4</f>
        <v>328000</v>
      </c>
      <c r="O29" s="159">
        <f>F29*O$4</f>
        <v>287000</v>
      </c>
      <c r="P29" s="159">
        <f>F29*P$4</f>
        <v>270600</v>
      </c>
    </row>
    <row r="30" spans="2:16" ht="24" customHeight="1">
      <c r="B30" s="154">
        <v>26</v>
      </c>
      <c r="C30" s="77" t="s">
        <v>279</v>
      </c>
      <c r="D30" s="160" t="s">
        <v>235</v>
      </c>
      <c r="E30" s="77" t="s">
        <v>16</v>
      </c>
      <c r="F30" s="157">
        <v>0.72</v>
      </c>
      <c r="G30" s="81"/>
      <c r="H30" s="174" t="s">
        <v>288</v>
      </c>
      <c r="I30" s="158"/>
      <c r="J30" s="158">
        <v>365000</v>
      </c>
      <c r="L30" s="159"/>
      <c r="M30" s="159"/>
      <c r="N30" s="159"/>
      <c r="O30" s="159"/>
      <c r="P30" s="159"/>
    </row>
    <row r="31" spans="2:16" ht="24" customHeight="1">
      <c r="B31" s="154">
        <v>27</v>
      </c>
      <c r="C31" s="77" t="s">
        <v>50</v>
      </c>
      <c r="D31" s="160" t="s">
        <v>48</v>
      </c>
      <c r="E31" s="77" t="s">
        <v>16</v>
      </c>
      <c r="F31" s="145">
        <v>1.85</v>
      </c>
      <c r="G31" s="74" t="s">
        <v>49</v>
      </c>
      <c r="H31" s="171" t="s">
        <v>61</v>
      </c>
      <c r="I31" s="158"/>
      <c r="J31" s="158">
        <v>650000</v>
      </c>
      <c r="L31" s="159">
        <f>F31*L$4</f>
        <v>925000</v>
      </c>
      <c r="M31" s="159">
        <f>F31*M$4</f>
        <v>832500</v>
      </c>
      <c r="N31" s="159">
        <f>F31*N$4</f>
        <v>740000</v>
      </c>
      <c r="O31" s="159">
        <f>F31*O$4</f>
        <v>647500</v>
      </c>
      <c r="P31" s="159">
        <f>F31*P$4</f>
        <v>610500</v>
      </c>
    </row>
    <row r="32" spans="2:16" ht="24" customHeight="1">
      <c r="B32" s="154">
        <v>28</v>
      </c>
      <c r="C32" s="77" t="s">
        <v>283</v>
      </c>
      <c r="D32" s="160" t="s">
        <v>284</v>
      </c>
      <c r="E32" s="77" t="s">
        <v>16</v>
      </c>
      <c r="F32" s="145"/>
      <c r="G32" s="74"/>
      <c r="H32" s="171" t="s">
        <v>285</v>
      </c>
      <c r="I32" s="158"/>
      <c r="J32" s="158">
        <v>100000</v>
      </c>
      <c r="L32" s="159"/>
      <c r="M32" s="159"/>
      <c r="N32" s="159"/>
      <c r="O32" s="159"/>
      <c r="P32" s="159"/>
    </row>
    <row r="33" spans="2:16" ht="24" customHeight="1">
      <c r="B33" s="154">
        <v>29</v>
      </c>
      <c r="C33" s="77" t="s">
        <v>175</v>
      </c>
      <c r="D33" s="160" t="s">
        <v>174</v>
      </c>
      <c r="E33" s="77" t="s">
        <v>113</v>
      </c>
      <c r="F33" s="145"/>
      <c r="G33" s="74"/>
      <c r="H33" s="171"/>
      <c r="I33" s="158"/>
      <c r="J33" s="158"/>
      <c r="L33" s="159"/>
      <c r="M33" s="159"/>
      <c r="N33" s="159"/>
      <c r="O33" s="159"/>
      <c r="P33" s="159"/>
    </row>
    <row r="34" spans="2:16" ht="24" customHeight="1">
      <c r="B34" s="154">
        <v>30</v>
      </c>
      <c r="C34" s="168" t="s">
        <v>176</v>
      </c>
      <c r="D34" s="160" t="s">
        <v>177</v>
      </c>
      <c r="E34" s="77" t="s">
        <v>113</v>
      </c>
      <c r="F34" s="145"/>
      <c r="G34" s="74"/>
      <c r="H34" s="171"/>
      <c r="I34" s="158"/>
      <c r="J34" s="158"/>
      <c r="L34" s="159"/>
      <c r="M34" s="159"/>
      <c r="N34" s="159"/>
      <c r="O34" s="159"/>
      <c r="P34" s="159"/>
    </row>
    <row r="35" spans="2:16" ht="24" customHeight="1">
      <c r="B35" s="154">
        <v>31</v>
      </c>
      <c r="C35" s="77" t="s">
        <v>176</v>
      </c>
      <c r="D35" s="160" t="s">
        <v>255</v>
      </c>
      <c r="E35" s="77" t="s">
        <v>113</v>
      </c>
      <c r="F35" s="145">
        <v>0.7</v>
      </c>
      <c r="G35" s="74"/>
      <c r="H35" s="175" t="s">
        <v>255</v>
      </c>
      <c r="I35" s="158"/>
      <c r="J35" s="158">
        <v>198000</v>
      </c>
      <c r="L35" s="159"/>
      <c r="M35" s="159"/>
      <c r="N35" s="159"/>
      <c r="O35" s="159"/>
      <c r="P35" s="159"/>
    </row>
    <row r="36" spans="2:16" ht="24" customHeight="1">
      <c r="B36" s="154">
        <v>32</v>
      </c>
      <c r="C36" s="77" t="s">
        <v>104</v>
      </c>
      <c r="D36" s="160" t="s">
        <v>105</v>
      </c>
      <c r="E36" s="77" t="s">
        <v>113</v>
      </c>
      <c r="F36" s="145">
        <v>0.8</v>
      </c>
      <c r="G36" s="81"/>
      <c r="H36" s="171" t="s">
        <v>114</v>
      </c>
      <c r="I36" s="158"/>
      <c r="J36" s="158">
        <v>280000</v>
      </c>
      <c r="L36" s="159">
        <f>F36*L$4</f>
        <v>400000</v>
      </c>
      <c r="M36" s="159">
        <f>F36*M$4</f>
        <v>360000</v>
      </c>
      <c r="N36" s="159">
        <f>F36*N$4</f>
        <v>320000</v>
      </c>
      <c r="O36" s="159">
        <f>F36*O$4</f>
        <v>280000</v>
      </c>
      <c r="P36" s="159">
        <f>F36*P$4</f>
        <v>264000</v>
      </c>
    </row>
    <row r="37" spans="2:16" ht="24" customHeight="1">
      <c r="B37" s="154">
        <v>33</v>
      </c>
      <c r="C37" s="77" t="s">
        <v>104</v>
      </c>
      <c r="D37" s="160" t="s">
        <v>105</v>
      </c>
      <c r="E37" s="77" t="s">
        <v>113</v>
      </c>
      <c r="F37" s="145">
        <v>0.33</v>
      </c>
      <c r="G37" s="81"/>
      <c r="H37" s="171"/>
      <c r="I37" s="158"/>
      <c r="J37" s="158">
        <v>700000</v>
      </c>
      <c r="L37" s="159">
        <f>F37*L$4</f>
        <v>165000</v>
      </c>
      <c r="M37" s="159">
        <f>F37*M$4</f>
        <v>148500</v>
      </c>
      <c r="N37" s="159">
        <f>F37*N$4</f>
        <v>132000</v>
      </c>
      <c r="O37" s="159">
        <f>F37*O$4</f>
        <v>115500</v>
      </c>
      <c r="P37" s="159">
        <f>F37*P$4</f>
        <v>108900</v>
      </c>
    </row>
    <row r="38" spans="2:16" ht="24" customHeight="1">
      <c r="B38" s="154">
        <v>34</v>
      </c>
      <c r="C38" s="168">
        <v>2659</v>
      </c>
      <c r="D38" s="160" t="s">
        <v>253</v>
      </c>
      <c r="E38" s="77" t="s">
        <v>113</v>
      </c>
      <c r="F38" s="145">
        <v>0.6</v>
      </c>
      <c r="G38" s="81"/>
      <c r="H38" s="171" t="s">
        <v>254</v>
      </c>
      <c r="I38" s="158"/>
      <c r="J38" s="158">
        <v>328000</v>
      </c>
      <c r="L38" s="159">
        <f>F38*L$4</f>
        <v>300000</v>
      </c>
      <c r="M38" s="159">
        <f>F38*M$4</f>
        <v>270000</v>
      </c>
      <c r="N38" s="159">
        <f>F38*N$4</f>
        <v>240000</v>
      </c>
      <c r="O38" s="159">
        <f>F38*O$4</f>
        <v>210000</v>
      </c>
      <c r="P38" s="159">
        <f>F38*P$4</f>
        <v>198000</v>
      </c>
    </row>
    <row r="39" spans="2:16" ht="24" customHeight="1">
      <c r="B39" s="154">
        <v>35</v>
      </c>
      <c r="C39" s="168">
        <v>2659</v>
      </c>
      <c r="D39" s="160" t="s">
        <v>269</v>
      </c>
      <c r="E39" s="77" t="s">
        <v>113</v>
      </c>
      <c r="F39" s="145">
        <v>0.2</v>
      </c>
      <c r="G39" s="81"/>
      <c r="H39" s="171" t="s">
        <v>286</v>
      </c>
      <c r="I39" s="158"/>
      <c r="J39" s="158">
        <v>277000</v>
      </c>
      <c r="L39" s="159"/>
      <c r="M39" s="159"/>
      <c r="N39" s="159"/>
      <c r="O39" s="159"/>
      <c r="P39" s="159"/>
    </row>
    <row r="40" spans="2:16" s="163" customFormat="1" ht="24" customHeight="1">
      <c r="B40" s="154">
        <v>36</v>
      </c>
      <c r="C40" s="77" t="s">
        <v>92</v>
      </c>
      <c r="D40" s="160" t="s">
        <v>93</v>
      </c>
      <c r="E40" s="77" t="s">
        <v>98</v>
      </c>
      <c r="F40" s="145">
        <v>1.1</v>
      </c>
      <c r="G40" s="81"/>
      <c r="H40" s="175" t="s">
        <v>93</v>
      </c>
      <c r="I40" s="158"/>
      <c r="J40" s="158">
        <v>586000</v>
      </c>
      <c r="K40" s="146"/>
      <c r="L40" s="159"/>
      <c r="M40" s="159"/>
      <c r="N40" s="159"/>
      <c r="O40" s="159"/>
      <c r="P40" s="159"/>
    </row>
    <row r="41" spans="2:16" s="163" customFormat="1" ht="24" customHeight="1">
      <c r="B41" s="154">
        <v>37</v>
      </c>
      <c r="C41" s="77" t="s">
        <v>182</v>
      </c>
      <c r="D41" s="160" t="s">
        <v>183</v>
      </c>
      <c r="E41" s="77" t="s">
        <v>98</v>
      </c>
      <c r="F41" s="145"/>
      <c r="G41" s="74"/>
      <c r="H41" s="171"/>
      <c r="I41" s="158"/>
      <c r="J41" s="158"/>
      <c r="K41" s="146"/>
      <c r="L41" s="159"/>
      <c r="M41" s="159"/>
      <c r="N41" s="159"/>
      <c r="O41" s="159"/>
      <c r="P41" s="159"/>
    </row>
    <row r="42" spans="2:16" ht="28.5" customHeight="1">
      <c r="B42" s="154">
        <v>38</v>
      </c>
      <c r="C42" s="77" t="s">
        <v>173</v>
      </c>
      <c r="D42" s="160" t="s">
        <v>170</v>
      </c>
      <c r="E42" s="77" t="s">
        <v>98</v>
      </c>
      <c r="F42" s="145"/>
      <c r="G42" s="74"/>
      <c r="H42" s="171"/>
      <c r="I42" s="158"/>
      <c r="J42" s="158">
        <v>550000</v>
      </c>
      <c r="L42" s="159"/>
      <c r="M42" s="159"/>
      <c r="N42" s="159"/>
      <c r="O42" s="159"/>
      <c r="P42" s="159"/>
    </row>
    <row r="43" spans="2:16" ht="24" customHeight="1">
      <c r="B43" s="154">
        <v>39</v>
      </c>
      <c r="C43" s="77" t="s">
        <v>185</v>
      </c>
      <c r="D43" s="160" t="s">
        <v>186</v>
      </c>
      <c r="E43" s="77" t="s">
        <v>98</v>
      </c>
      <c r="F43" s="140"/>
      <c r="G43" s="140"/>
      <c r="H43" s="176"/>
      <c r="I43" s="140"/>
      <c r="J43" s="139"/>
      <c r="L43" s="159"/>
      <c r="M43" s="159"/>
      <c r="N43" s="159"/>
      <c r="O43" s="159"/>
      <c r="P43" s="159"/>
    </row>
    <row r="44" spans="2:16" ht="24" customHeight="1">
      <c r="B44" s="154">
        <v>40</v>
      </c>
      <c r="C44" s="168" t="s">
        <v>94</v>
      </c>
      <c r="D44" s="160" t="s">
        <v>95</v>
      </c>
      <c r="E44" s="77" t="s">
        <v>98</v>
      </c>
      <c r="F44" s="145">
        <v>1.2</v>
      </c>
      <c r="G44" s="81"/>
      <c r="H44" s="171"/>
      <c r="I44" s="158"/>
      <c r="J44" s="158">
        <v>550000</v>
      </c>
      <c r="L44" s="159">
        <f>F44*L$4</f>
        <v>600000</v>
      </c>
      <c r="M44" s="159">
        <f>F44*M$4</f>
        <v>540000</v>
      </c>
      <c r="N44" s="159">
        <f>F44*N$4</f>
        <v>480000</v>
      </c>
      <c r="O44" s="159">
        <f>F44*O$4</f>
        <v>420000</v>
      </c>
      <c r="P44" s="159">
        <f>F44*P$4</f>
        <v>396000</v>
      </c>
    </row>
    <row r="45" spans="2:16" ht="33" customHeight="1">
      <c r="B45" s="154">
        <v>41</v>
      </c>
      <c r="C45" s="77" t="s">
        <v>106</v>
      </c>
      <c r="D45" s="160" t="s">
        <v>107</v>
      </c>
      <c r="E45" s="77" t="s">
        <v>112</v>
      </c>
      <c r="F45" s="145">
        <v>0.155</v>
      </c>
      <c r="G45" s="74"/>
      <c r="H45" s="171" t="s">
        <v>115</v>
      </c>
      <c r="I45" s="158"/>
      <c r="J45" s="158">
        <v>155000</v>
      </c>
      <c r="L45" s="159">
        <f>F45*L$4</f>
        <v>77500</v>
      </c>
      <c r="M45" s="159">
        <f>F45*M$4</f>
        <v>69750</v>
      </c>
      <c r="N45" s="159">
        <f>F45*N$4</f>
        <v>62000</v>
      </c>
      <c r="O45" s="159">
        <f>F45*O$4</f>
        <v>54250</v>
      </c>
      <c r="P45" s="159">
        <f>F45*P$4</f>
        <v>51150</v>
      </c>
    </row>
    <row r="46" spans="2:16" ht="24" customHeight="1">
      <c r="B46" s="154">
        <v>42</v>
      </c>
      <c r="C46" s="168" t="s">
        <v>106</v>
      </c>
      <c r="D46" s="160" t="s">
        <v>111</v>
      </c>
      <c r="E46" s="77" t="s">
        <v>112</v>
      </c>
      <c r="F46" s="145">
        <v>0.19</v>
      </c>
      <c r="G46" s="74"/>
      <c r="H46" s="171" t="s">
        <v>118</v>
      </c>
      <c r="I46" s="158"/>
      <c r="J46" s="158">
        <v>80000</v>
      </c>
      <c r="L46" s="159">
        <f>F46*L$4</f>
        <v>95000</v>
      </c>
      <c r="M46" s="159">
        <f>F46*M$4</f>
        <v>85500</v>
      </c>
      <c r="N46" s="159">
        <f>F46*N$4</f>
        <v>76000</v>
      </c>
      <c r="O46" s="159">
        <f>F46*O$4</f>
        <v>66500</v>
      </c>
      <c r="P46" s="159">
        <f>F46*P$4</f>
        <v>62700</v>
      </c>
    </row>
    <row r="47" spans="2:16" ht="24" customHeight="1">
      <c r="B47" s="154">
        <v>43</v>
      </c>
      <c r="C47" s="77" t="s">
        <v>108</v>
      </c>
      <c r="D47" s="160" t="s">
        <v>119</v>
      </c>
      <c r="E47" s="77" t="s">
        <v>112</v>
      </c>
      <c r="F47" s="145">
        <v>0.375</v>
      </c>
      <c r="G47" s="74"/>
      <c r="H47" s="171" t="s">
        <v>270</v>
      </c>
      <c r="I47" s="158"/>
      <c r="J47" s="158">
        <v>200000</v>
      </c>
      <c r="L47" s="159">
        <f>F47*L$4</f>
        <v>187500</v>
      </c>
      <c r="M47" s="159">
        <f>F47*M$4</f>
        <v>168750</v>
      </c>
      <c r="N47" s="159">
        <f>F47*N$4</f>
        <v>150000</v>
      </c>
      <c r="O47" s="159">
        <f>F47*O$4</f>
        <v>131250</v>
      </c>
      <c r="P47" s="159">
        <f>F47*P$4</f>
        <v>123750</v>
      </c>
    </row>
    <row r="48" spans="2:16" ht="23.25" customHeight="1">
      <c r="B48" s="154">
        <v>44</v>
      </c>
      <c r="C48" s="77"/>
      <c r="D48" s="160" t="s">
        <v>233</v>
      </c>
      <c r="E48" s="77" t="s">
        <v>112</v>
      </c>
      <c r="F48" s="145">
        <v>1.6</v>
      </c>
      <c r="G48" s="74"/>
      <c r="H48" s="171" t="s">
        <v>271</v>
      </c>
      <c r="I48" s="158"/>
      <c r="J48" s="158">
        <v>950000</v>
      </c>
      <c r="L48" s="159">
        <f>F48*L$4</f>
        <v>800000</v>
      </c>
      <c r="M48" s="159">
        <f>F48*M$4</f>
        <v>720000</v>
      </c>
      <c r="N48" s="159">
        <f>F48*N$4</f>
        <v>640000</v>
      </c>
      <c r="O48" s="159">
        <f>F48*O$4</f>
        <v>560000</v>
      </c>
      <c r="P48" s="159">
        <f>F48*P$4</f>
        <v>528000</v>
      </c>
    </row>
    <row r="49" spans="2:16" ht="23.25" customHeight="1">
      <c r="B49" s="154">
        <v>45</v>
      </c>
      <c r="C49" s="77"/>
      <c r="D49" s="160" t="s">
        <v>272</v>
      </c>
      <c r="E49" s="77" t="s">
        <v>112</v>
      </c>
      <c r="F49" s="145">
        <v>0.184</v>
      </c>
      <c r="G49" s="74"/>
      <c r="H49" s="171"/>
      <c r="I49" s="158"/>
      <c r="J49" s="158">
        <v>120000</v>
      </c>
      <c r="L49" s="159"/>
      <c r="M49" s="159"/>
      <c r="N49" s="159"/>
      <c r="O49" s="159"/>
      <c r="P49" s="159"/>
    </row>
    <row r="50" spans="2:16" ht="23.25" customHeight="1">
      <c r="B50" s="154">
        <v>46</v>
      </c>
      <c r="C50" s="168"/>
      <c r="D50" s="160" t="s">
        <v>273</v>
      </c>
      <c r="E50" s="77" t="s">
        <v>112</v>
      </c>
      <c r="F50" s="145"/>
      <c r="G50" s="74"/>
      <c r="H50" s="171" t="s">
        <v>274</v>
      </c>
      <c r="I50" s="158"/>
      <c r="J50" s="158">
        <v>183000</v>
      </c>
      <c r="L50" s="159"/>
      <c r="M50" s="159"/>
      <c r="N50" s="159"/>
      <c r="O50" s="159"/>
      <c r="P50" s="159"/>
    </row>
    <row r="51" spans="2:16" ht="23.25" customHeight="1">
      <c r="B51" s="154">
        <v>47</v>
      </c>
      <c r="C51" s="77"/>
      <c r="D51" s="160" t="s">
        <v>275</v>
      </c>
      <c r="E51" s="77" t="s">
        <v>112</v>
      </c>
      <c r="F51" s="145">
        <v>0.17</v>
      </c>
      <c r="G51" s="74"/>
      <c r="H51" s="171"/>
      <c r="I51" s="158"/>
      <c r="J51" s="158">
        <v>90000</v>
      </c>
      <c r="L51" s="159"/>
      <c r="M51" s="159"/>
      <c r="N51" s="159"/>
      <c r="O51" s="159"/>
      <c r="P51" s="159"/>
    </row>
    <row r="52" spans="2:16" ht="23.25" customHeight="1">
      <c r="B52" s="154">
        <v>48</v>
      </c>
      <c r="C52" s="168"/>
      <c r="D52" s="160" t="s">
        <v>225</v>
      </c>
      <c r="E52" s="77" t="s">
        <v>112</v>
      </c>
      <c r="F52" s="145">
        <v>0.16</v>
      </c>
      <c r="G52" s="74"/>
      <c r="H52" s="171" t="s">
        <v>276</v>
      </c>
      <c r="I52" s="158"/>
      <c r="J52" s="158">
        <v>112000</v>
      </c>
      <c r="L52" s="159"/>
      <c r="M52" s="159"/>
      <c r="N52" s="159"/>
      <c r="O52" s="159"/>
      <c r="P52" s="159"/>
    </row>
    <row r="53" spans="2:16" ht="23.25" customHeight="1">
      <c r="B53" s="154">
        <v>49</v>
      </c>
      <c r="C53" s="77"/>
      <c r="D53" s="160" t="s">
        <v>277</v>
      </c>
      <c r="E53" s="77" t="s">
        <v>112</v>
      </c>
      <c r="F53" s="145">
        <v>0.7</v>
      </c>
      <c r="G53" s="74"/>
      <c r="H53" s="171" t="s">
        <v>278</v>
      </c>
      <c r="I53" s="158"/>
      <c r="J53" s="158">
        <v>99999</v>
      </c>
      <c r="L53" s="159"/>
      <c r="M53" s="159"/>
      <c r="N53" s="159"/>
      <c r="O53" s="159"/>
      <c r="P53" s="159"/>
    </row>
    <row r="54" spans="2:16" ht="23.25" customHeight="1">
      <c r="B54" s="154">
        <v>50</v>
      </c>
      <c r="C54" s="77" t="s">
        <v>282</v>
      </c>
      <c r="D54" s="160"/>
      <c r="E54" s="77" t="s">
        <v>18</v>
      </c>
      <c r="F54" s="145"/>
      <c r="G54" s="74"/>
      <c r="H54" s="171" t="s">
        <v>281</v>
      </c>
      <c r="I54" s="158"/>
      <c r="J54" s="158">
        <v>100000</v>
      </c>
      <c r="L54" s="159"/>
      <c r="M54" s="159"/>
      <c r="N54" s="159"/>
      <c r="O54" s="159"/>
      <c r="P54" s="159"/>
    </row>
    <row r="55" spans="2:16" ht="23.25" customHeight="1">
      <c r="B55" s="154"/>
      <c r="C55" s="77"/>
      <c r="D55" s="160"/>
      <c r="E55" s="77"/>
      <c r="F55" s="145"/>
      <c r="G55" s="74"/>
      <c r="H55" s="171"/>
      <c r="I55" s="158"/>
      <c r="J55" s="158"/>
      <c r="L55" s="159"/>
      <c r="M55" s="159"/>
      <c r="N55" s="159"/>
      <c r="O55" s="159"/>
      <c r="P55" s="159"/>
    </row>
    <row r="56" spans="2:16" ht="23.25" customHeight="1">
      <c r="B56" s="154"/>
      <c r="C56" s="77"/>
      <c r="D56" s="160"/>
      <c r="E56" s="77"/>
      <c r="F56" s="145"/>
      <c r="G56" s="74"/>
      <c r="H56" s="171"/>
      <c r="I56" s="158"/>
      <c r="J56" s="158"/>
      <c r="L56" s="159"/>
      <c r="M56" s="159"/>
      <c r="N56" s="159"/>
      <c r="O56" s="159"/>
      <c r="P56" s="159"/>
    </row>
    <row r="57" spans="2:16" ht="12.75">
      <c r="B57" s="77"/>
      <c r="C57" s="77"/>
      <c r="D57" s="160"/>
      <c r="E57" s="77"/>
      <c r="F57" s="145"/>
      <c r="G57" s="74"/>
      <c r="H57" s="171"/>
      <c r="I57" s="158"/>
      <c r="J57" s="158"/>
      <c r="L57" s="159"/>
      <c r="M57" s="159"/>
      <c r="N57" s="159"/>
      <c r="O57" s="159"/>
      <c r="P57" s="159"/>
    </row>
    <row r="58" ht="12.75">
      <c r="I58" s="164"/>
    </row>
  </sheetData>
  <sheetProtection/>
  <mergeCells count="2">
    <mergeCell ref="G4:H4"/>
    <mergeCell ref="B2:J2"/>
  </mergeCells>
  <printOptions/>
  <pageMargins left="0.27" right="0.28" top="0.64" bottom="0.31" header="0.18" footer="0.21"/>
  <pageSetup horizontalDpi="300" verticalDpi="300" orientation="portrait" paperSize="9" scale="79" r:id="rId1"/>
  <headerFooter alignWithMargins="0">
    <oddHeader>&amp;RCieszyn, &amp;D</oddHeader>
  </headerFooter>
  <rowBreaks count="1" manualBreakCount="1">
    <brk id="3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85" zoomScaleNormal="85" zoomScaleSheetLayoutView="85" zoomScalePageLayoutView="0" workbookViewId="0" topLeftCell="A1">
      <selection activeCell="E8" sqref="E8"/>
    </sheetView>
  </sheetViews>
  <sheetFormatPr defaultColWidth="9.140625" defaultRowHeight="12.75"/>
  <cols>
    <col min="1" max="1" width="2.28125" style="148" customWidth="1"/>
    <col min="2" max="2" width="6.7109375" style="177" customWidth="1"/>
    <col min="3" max="3" width="4.00390625" style="148" customWidth="1"/>
    <col min="4" max="4" width="10.140625" style="148" customWidth="1"/>
    <col min="5" max="5" width="25.00390625" style="165" customWidth="1"/>
    <col min="6" max="6" width="13.421875" style="146" customWidth="1"/>
    <col min="7" max="7" width="9.421875" style="146" customWidth="1"/>
    <col min="8" max="8" width="31.140625" style="170" customWidth="1"/>
    <col min="9" max="9" width="14.7109375" style="146" hidden="1" customWidth="1"/>
    <col min="10" max="10" width="13.421875" style="148" customWidth="1"/>
    <col min="11" max="11" width="10.421875" style="146" customWidth="1"/>
    <col min="12" max="12" width="10.28125" style="146" customWidth="1"/>
    <col min="13" max="13" width="19.7109375" style="183" customWidth="1"/>
    <col min="14" max="14" width="13.57421875" style="186" customWidth="1"/>
    <col min="15" max="16384" width="9.140625" style="146" customWidth="1"/>
  </cols>
  <sheetData>
    <row r="1" spans="3:13" ht="12.75"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3:14" ht="12.75">
      <c r="C2" s="264"/>
      <c r="D2" s="264"/>
      <c r="E2" s="264"/>
      <c r="F2" s="264"/>
      <c r="G2" s="264"/>
      <c r="H2" s="264"/>
      <c r="I2" s="264"/>
      <c r="J2" s="278" t="s">
        <v>349</v>
      </c>
      <c r="K2" s="278"/>
      <c r="L2" s="278"/>
      <c r="M2" s="278"/>
      <c r="N2" s="278"/>
    </row>
    <row r="3" ht="48" customHeight="1"/>
    <row r="4" spans="3:14" ht="24" customHeight="1">
      <c r="C4" s="279" t="s">
        <v>333</v>
      </c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</row>
    <row r="5" ht="14.25" customHeight="1"/>
    <row r="6" spans="1:14" s="153" customFormat="1" ht="63.75" customHeight="1">
      <c r="A6" s="178"/>
      <c r="B6" s="179"/>
      <c r="C6" s="235" t="s">
        <v>0</v>
      </c>
      <c r="D6" s="235" t="s">
        <v>1</v>
      </c>
      <c r="E6" s="236" t="s">
        <v>2</v>
      </c>
      <c r="F6" s="237" t="s">
        <v>3</v>
      </c>
      <c r="G6" s="236" t="s">
        <v>330</v>
      </c>
      <c r="H6" s="238" t="s">
        <v>5</v>
      </c>
      <c r="I6" s="239">
        <v>350000</v>
      </c>
      <c r="J6" s="240" t="s">
        <v>256</v>
      </c>
      <c r="K6" s="240" t="s">
        <v>190</v>
      </c>
      <c r="L6" s="240" t="s">
        <v>3</v>
      </c>
      <c r="M6" s="240" t="s">
        <v>331</v>
      </c>
      <c r="N6" s="236" t="s">
        <v>328</v>
      </c>
    </row>
    <row r="7" spans="1:14" s="153" customFormat="1" ht="66" customHeight="1">
      <c r="A7" s="178"/>
      <c r="B7" s="179"/>
      <c r="C7" s="241">
        <v>1</v>
      </c>
      <c r="D7" s="241" t="s">
        <v>25</v>
      </c>
      <c r="E7" s="242" t="s">
        <v>334</v>
      </c>
      <c r="F7" s="241" t="s">
        <v>8</v>
      </c>
      <c r="G7" s="253">
        <v>0.6</v>
      </c>
      <c r="H7" s="256" t="s">
        <v>343</v>
      </c>
      <c r="I7" s="244"/>
      <c r="J7" s="244">
        <v>375000</v>
      </c>
      <c r="K7" s="244">
        <f aca="true" t="shared" si="0" ref="K7:K13">J7-L7</f>
        <v>300000</v>
      </c>
      <c r="L7" s="244">
        <v>75000</v>
      </c>
      <c r="M7" s="245">
        <v>0.2</v>
      </c>
      <c r="N7" s="15" t="s">
        <v>329</v>
      </c>
    </row>
    <row r="8" spans="1:14" s="153" customFormat="1" ht="55.5" customHeight="1">
      <c r="A8" s="178"/>
      <c r="B8" s="179"/>
      <c r="C8" s="262">
        <v>2</v>
      </c>
      <c r="D8" s="241" t="s">
        <v>82</v>
      </c>
      <c r="E8" s="242" t="s">
        <v>350</v>
      </c>
      <c r="F8" s="262" t="s">
        <v>11</v>
      </c>
      <c r="G8" s="265">
        <v>0.5</v>
      </c>
      <c r="H8" s="256" t="s">
        <v>344</v>
      </c>
      <c r="I8" s="244"/>
      <c r="J8" s="263">
        <v>300000</v>
      </c>
      <c r="K8" s="263">
        <f>J8-L8</f>
        <v>300000</v>
      </c>
      <c r="L8" s="263">
        <v>0</v>
      </c>
      <c r="M8" s="260" t="s">
        <v>332</v>
      </c>
      <c r="N8" s="261" t="s">
        <v>329</v>
      </c>
    </row>
    <row r="9" spans="1:14" s="259" customFormat="1" ht="58.5" customHeight="1">
      <c r="A9" s="258"/>
      <c r="B9" s="177"/>
      <c r="C9" s="241">
        <v>3</v>
      </c>
      <c r="D9" s="241" t="s">
        <v>100</v>
      </c>
      <c r="E9" s="246" t="s">
        <v>342</v>
      </c>
      <c r="F9" s="241" t="s">
        <v>15</v>
      </c>
      <c r="G9" s="265">
        <v>0.84</v>
      </c>
      <c r="H9" s="243" t="s">
        <v>337</v>
      </c>
      <c r="I9" s="244">
        <f>G9*I$6</f>
        <v>294000</v>
      </c>
      <c r="J9" s="244">
        <v>600000</v>
      </c>
      <c r="K9" s="244">
        <f t="shared" si="0"/>
        <v>300000</v>
      </c>
      <c r="L9" s="244">
        <v>300000</v>
      </c>
      <c r="M9" s="245" t="s">
        <v>335</v>
      </c>
      <c r="N9" s="15" t="s">
        <v>329</v>
      </c>
    </row>
    <row r="10" spans="1:14" s="259" customFormat="1" ht="78" customHeight="1">
      <c r="A10" s="258"/>
      <c r="B10" s="177"/>
      <c r="C10" s="241">
        <v>4</v>
      </c>
      <c r="D10" s="241" t="s">
        <v>291</v>
      </c>
      <c r="E10" s="242" t="s">
        <v>338</v>
      </c>
      <c r="F10" s="241" t="s">
        <v>16</v>
      </c>
      <c r="G10" s="265">
        <v>0.64</v>
      </c>
      <c r="H10" s="243" t="s">
        <v>336</v>
      </c>
      <c r="I10" s="244"/>
      <c r="J10" s="244">
        <v>400000</v>
      </c>
      <c r="K10" s="244">
        <f t="shared" si="0"/>
        <v>200000</v>
      </c>
      <c r="L10" s="244">
        <v>200000</v>
      </c>
      <c r="M10" s="245">
        <v>0.5</v>
      </c>
      <c r="N10" s="15" t="s">
        <v>329</v>
      </c>
    </row>
    <row r="11" spans="3:14" ht="67.5" customHeight="1">
      <c r="C11" s="241">
        <v>5</v>
      </c>
      <c r="D11" s="241" t="s">
        <v>340</v>
      </c>
      <c r="E11" s="246" t="s">
        <v>341</v>
      </c>
      <c r="F11" s="241" t="s">
        <v>18</v>
      </c>
      <c r="G11" s="253">
        <v>0.49</v>
      </c>
      <c r="H11" s="247" t="s">
        <v>339</v>
      </c>
      <c r="I11" s="244"/>
      <c r="J11" s="244">
        <v>313000</v>
      </c>
      <c r="K11" s="244">
        <f t="shared" si="0"/>
        <v>313000</v>
      </c>
      <c r="L11" s="244">
        <v>0</v>
      </c>
      <c r="M11" s="255" t="s">
        <v>332</v>
      </c>
      <c r="N11" s="15" t="s">
        <v>305</v>
      </c>
    </row>
    <row r="12" spans="3:14" ht="58.5" customHeight="1">
      <c r="C12" s="241">
        <v>6</v>
      </c>
      <c r="D12" s="241" t="s">
        <v>346</v>
      </c>
      <c r="E12" s="242" t="s">
        <v>345</v>
      </c>
      <c r="F12" s="248" t="s">
        <v>75</v>
      </c>
      <c r="G12" s="254">
        <v>0.9</v>
      </c>
      <c r="H12" s="249" t="s">
        <v>347</v>
      </c>
      <c r="I12" s="250"/>
      <c r="J12" s="250">
        <v>550000</v>
      </c>
      <c r="K12" s="244">
        <f t="shared" si="0"/>
        <v>300000</v>
      </c>
      <c r="L12" s="250">
        <v>250000</v>
      </c>
      <c r="M12" s="257" t="s">
        <v>348</v>
      </c>
      <c r="N12" s="15" t="s">
        <v>329</v>
      </c>
    </row>
    <row r="13" spans="3:14" ht="31.5" customHeight="1">
      <c r="C13" s="280" t="s">
        <v>296</v>
      </c>
      <c r="D13" s="280"/>
      <c r="E13" s="280"/>
      <c r="F13" s="280"/>
      <c r="G13" s="280"/>
      <c r="H13" s="281"/>
      <c r="I13" s="244"/>
      <c r="J13" s="251">
        <f>SUM(J7:J12)</f>
        <v>2538000</v>
      </c>
      <c r="K13" s="251">
        <f t="shared" si="0"/>
        <v>1713000</v>
      </c>
      <c r="L13" s="251">
        <f>SUM(L7:L12)</f>
        <v>825000</v>
      </c>
      <c r="M13" s="252"/>
      <c r="N13" s="266"/>
    </row>
    <row r="15" ht="12.75">
      <c r="K15" s="147"/>
    </row>
  </sheetData>
  <sheetProtection/>
  <mergeCells count="4">
    <mergeCell ref="C1:M1"/>
    <mergeCell ref="C4:N4"/>
    <mergeCell ref="C13:H13"/>
    <mergeCell ref="J2:N2"/>
  </mergeCells>
  <printOptions horizontalCentered="1"/>
  <pageMargins left="0.5905511811023623" right="0.15748031496062992" top="0.31496062992125984" bottom="0.1968503937007874" header="0.1968503937007874" footer="0.15748031496062992"/>
  <pageSetup horizontalDpi="300" verticalDpi="3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S55"/>
  <sheetViews>
    <sheetView zoomScale="85" zoomScaleNormal="85" zoomScaleSheetLayoutView="85" zoomScalePageLayoutView="0" workbookViewId="0" topLeftCell="B1">
      <selection activeCell="T12" sqref="T12"/>
    </sheetView>
  </sheetViews>
  <sheetFormatPr defaultColWidth="9.140625" defaultRowHeight="12.75"/>
  <cols>
    <col min="1" max="1" width="2.28125" style="148" customWidth="1"/>
    <col min="2" max="2" width="4.00390625" style="148" customWidth="1"/>
    <col min="3" max="3" width="10.140625" style="148" customWidth="1"/>
    <col min="4" max="4" width="28.421875" style="165" customWidth="1"/>
    <col min="5" max="5" width="13.140625" style="146" customWidth="1"/>
    <col min="6" max="6" width="7.421875" style="216" customWidth="1"/>
    <col min="7" max="7" width="30.8515625" style="170" customWidth="1"/>
    <col min="8" max="8" width="14.7109375" style="146" hidden="1" customWidth="1"/>
    <col min="9" max="9" width="14.140625" style="148" hidden="1" customWidth="1"/>
    <col min="10" max="10" width="12.00390625" style="146" hidden="1" customWidth="1"/>
    <col min="11" max="11" width="13.7109375" style="146" hidden="1" customWidth="1"/>
    <col min="12" max="12" width="14.140625" style="183" hidden="1" customWidth="1"/>
    <col min="13" max="13" width="6.28125" style="186" customWidth="1"/>
    <col min="14" max="15" width="13.00390625" style="186" hidden="1" customWidth="1"/>
    <col min="16" max="16" width="14.140625" style="146" customWidth="1"/>
    <col min="17" max="17" width="13.57421875" style="146" customWidth="1"/>
    <col min="18" max="18" width="13.7109375" style="146" customWidth="1"/>
    <col min="19" max="19" width="14.140625" style="146" customWidth="1"/>
    <col min="20" max="20" width="21.140625" style="146" customWidth="1"/>
    <col min="21" max="16384" width="9.140625" style="146" customWidth="1"/>
  </cols>
  <sheetData>
    <row r="1" ht="12.75"/>
    <row r="2" spans="2:12" ht="24" customHeight="1">
      <c r="B2" s="276" t="s">
        <v>299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</row>
    <row r="3" spans="2:18" ht="45" customHeight="1">
      <c r="B3" s="224"/>
      <c r="C3" s="224"/>
      <c r="D3" s="224"/>
      <c r="E3" s="224"/>
      <c r="F3" s="224"/>
      <c r="G3" s="224"/>
      <c r="H3" s="224"/>
      <c r="I3" s="286" t="s">
        <v>312</v>
      </c>
      <c r="J3" s="287"/>
      <c r="K3" s="287"/>
      <c r="L3" s="288"/>
      <c r="M3" s="225"/>
      <c r="N3" s="225"/>
      <c r="O3" s="225"/>
      <c r="P3" s="282" t="s">
        <v>313</v>
      </c>
      <c r="Q3" s="283"/>
      <c r="R3" s="284"/>
    </row>
    <row r="4" ht="14.25" customHeight="1"/>
    <row r="5" spans="1:19" s="153" customFormat="1" ht="45.75" customHeight="1">
      <c r="A5" s="178"/>
      <c r="B5" s="182" t="s">
        <v>0</v>
      </c>
      <c r="C5" s="182" t="s">
        <v>1</v>
      </c>
      <c r="D5" s="166" t="s">
        <v>2</v>
      </c>
      <c r="E5" s="149" t="s">
        <v>3</v>
      </c>
      <c r="F5" s="227" t="s">
        <v>4</v>
      </c>
      <c r="G5" s="150" t="s">
        <v>5</v>
      </c>
      <c r="H5" s="151">
        <v>350000</v>
      </c>
      <c r="I5" s="152" t="s">
        <v>256</v>
      </c>
      <c r="J5" s="152" t="s">
        <v>190</v>
      </c>
      <c r="K5" s="152" t="s">
        <v>3</v>
      </c>
      <c r="L5" s="152" t="s">
        <v>307</v>
      </c>
      <c r="M5" s="149" t="s">
        <v>308</v>
      </c>
      <c r="N5" s="227" t="s">
        <v>314</v>
      </c>
      <c r="O5" s="227" t="s">
        <v>311</v>
      </c>
      <c r="P5" s="152" t="s">
        <v>310</v>
      </c>
      <c r="Q5" s="152" t="s">
        <v>190</v>
      </c>
      <c r="R5" s="152" t="s">
        <v>3</v>
      </c>
      <c r="S5" s="152" t="s">
        <v>307</v>
      </c>
    </row>
    <row r="6" spans="1:19" s="153" customFormat="1" ht="25.5" customHeight="1">
      <c r="A6" s="178"/>
      <c r="B6" s="77">
        <v>1</v>
      </c>
      <c r="C6" s="77" t="s">
        <v>179</v>
      </c>
      <c r="D6" s="160" t="s">
        <v>178</v>
      </c>
      <c r="E6" s="77" t="s">
        <v>8</v>
      </c>
      <c r="F6" s="217">
        <v>0.5</v>
      </c>
      <c r="G6" s="175" t="s">
        <v>188</v>
      </c>
      <c r="H6" s="158"/>
      <c r="I6" s="158">
        <v>200000</v>
      </c>
      <c r="J6" s="158">
        <f>I6-K6</f>
        <v>160000</v>
      </c>
      <c r="K6" s="210">
        <f aca="true" t="shared" si="0" ref="K6:K21">I6*L6</f>
        <v>40000</v>
      </c>
      <c r="L6" s="215">
        <v>0.2</v>
      </c>
      <c r="M6" s="15">
        <v>2</v>
      </c>
      <c r="N6" s="14">
        <f>I6-P6</f>
        <v>40298</v>
      </c>
      <c r="O6" s="14">
        <f>J6-Q6</f>
        <v>32238.399999999994</v>
      </c>
      <c r="P6" s="158">
        <v>159702</v>
      </c>
      <c r="Q6" s="158">
        <f>P6-R6</f>
        <v>127761.6</v>
      </c>
      <c r="R6" s="158">
        <f aca="true" t="shared" si="1" ref="R6:R20">P6*S6</f>
        <v>31940.4</v>
      </c>
      <c r="S6" s="215">
        <v>0.2</v>
      </c>
    </row>
    <row r="7" spans="1:19" s="153" customFormat="1" ht="25.5" customHeight="1">
      <c r="A7" s="178"/>
      <c r="B7" s="77">
        <v>2</v>
      </c>
      <c r="C7" s="77" t="s">
        <v>25</v>
      </c>
      <c r="D7" s="160" t="s">
        <v>7</v>
      </c>
      <c r="E7" s="77" t="s">
        <v>8</v>
      </c>
      <c r="F7" s="217">
        <v>0.5</v>
      </c>
      <c r="G7" s="175" t="s">
        <v>300</v>
      </c>
      <c r="H7" s="158">
        <f>F7*H$5</f>
        <v>175000</v>
      </c>
      <c r="I7" s="158">
        <v>200000</v>
      </c>
      <c r="J7" s="158">
        <f aca="true" t="shared" si="2" ref="J7:J22">I7-K7</f>
        <v>160000</v>
      </c>
      <c r="K7" s="210">
        <f t="shared" si="0"/>
        <v>40000</v>
      </c>
      <c r="L7" s="215">
        <v>0.2</v>
      </c>
      <c r="M7" s="15">
        <v>3</v>
      </c>
      <c r="N7" s="14">
        <f aca="true" t="shared" si="3" ref="N7:N22">I7-P7</f>
        <v>89674.66</v>
      </c>
      <c r="O7" s="14">
        <f aca="true" t="shared" si="4" ref="O7:O22">J7-Q7</f>
        <v>71739.728</v>
      </c>
      <c r="P7" s="158">
        <v>110325.34</v>
      </c>
      <c r="Q7" s="158">
        <f aca="true" t="shared" si="5" ref="Q7:Q23">P7-R7</f>
        <v>88260.272</v>
      </c>
      <c r="R7" s="158">
        <f t="shared" si="1"/>
        <v>22065.068</v>
      </c>
      <c r="S7" s="215">
        <v>0.2</v>
      </c>
    </row>
    <row r="8" spans="2:19" ht="25.5" customHeight="1">
      <c r="B8" s="77">
        <v>3</v>
      </c>
      <c r="C8" s="77" t="s">
        <v>86</v>
      </c>
      <c r="D8" s="160" t="s">
        <v>87</v>
      </c>
      <c r="E8" s="77" t="s">
        <v>11</v>
      </c>
      <c r="F8" s="218">
        <v>0.415</v>
      </c>
      <c r="G8" s="175" t="s">
        <v>268</v>
      </c>
      <c r="H8" s="158"/>
      <c r="I8" s="158">
        <v>135000</v>
      </c>
      <c r="J8" s="158">
        <f t="shared" si="2"/>
        <v>117990</v>
      </c>
      <c r="K8" s="210">
        <f t="shared" si="0"/>
        <v>17010</v>
      </c>
      <c r="L8" s="215">
        <v>0.126</v>
      </c>
      <c r="M8" s="154">
        <v>2</v>
      </c>
      <c r="N8" s="14">
        <f t="shared" si="3"/>
        <v>35039</v>
      </c>
      <c r="O8" s="14">
        <f t="shared" si="4"/>
        <v>35029</v>
      </c>
      <c r="P8" s="158">
        <v>99961</v>
      </c>
      <c r="Q8" s="158">
        <f t="shared" si="5"/>
        <v>82961</v>
      </c>
      <c r="R8" s="158">
        <v>17000</v>
      </c>
      <c r="S8" s="215">
        <v>0.126</v>
      </c>
    </row>
    <row r="9" spans="2:19" ht="25.5" customHeight="1">
      <c r="B9" s="77">
        <v>4</v>
      </c>
      <c r="C9" s="77" t="s">
        <v>80</v>
      </c>
      <c r="D9" s="160" t="s">
        <v>81</v>
      </c>
      <c r="E9" s="77" t="s">
        <v>11</v>
      </c>
      <c r="F9" s="217">
        <v>0.82</v>
      </c>
      <c r="G9" s="185" t="s">
        <v>88</v>
      </c>
      <c r="H9" s="158"/>
      <c r="I9" s="158">
        <v>262000</v>
      </c>
      <c r="J9" s="158">
        <f t="shared" si="2"/>
        <v>228988</v>
      </c>
      <c r="K9" s="210">
        <f t="shared" si="0"/>
        <v>33012</v>
      </c>
      <c r="L9" s="215">
        <v>0.126</v>
      </c>
      <c r="M9" s="154">
        <v>2</v>
      </c>
      <c r="N9" s="14">
        <f t="shared" si="3"/>
        <v>101027</v>
      </c>
      <c r="O9" s="14">
        <f t="shared" si="4"/>
        <v>101015</v>
      </c>
      <c r="P9" s="158">
        <v>160973</v>
      </c>
      <c r="Q9" s="158">
        <f t="shared" si="5"/>
        <v>127973</v>
      </c>
      <c r="R9" s="158">
        <v>33000</v>
      </c>
      <c r="S9" s="215">
        <v>0.126</v>
      </c>
    </row>
    <row r="10" spans="2:19" ht="25.5" customHeight="1">
      <c r="B10" s="77">
        <v>5</v>
      </c>
      <c r="C10" s="207"/>
      <c r="D10" s="208" t="s">
        <v>233</v>
      </c>
      <c r="E10" s="207" t="s">
        <v>112</v>
      </c>
      <c r="F10" s="219">
        <v>1</v>
      </c>
      <c r="G10" s="209" t="s">
        <v>303</v>
      </c>
      <c r="H10" s="210"/>
      <c r="I10" s="210">
        <v>600000</v>
      </c>
      <c r="J10" s="158">
        <f t="shared" si="2"/>
        <v>300000</v>
      </c>
      <c r="K10" s="210">
        <f t="shared" si="0"/>
        <v>300000</v>
      </c>
      <c r="L10" s="215">
        <v>0.5</v>
      </c>
      <c r="M10" s="154" t="s">
        <v>305</v>
      </c>
      <c r="N10" s="14">
        <f t="shared" si="3"/>
        <v>0</v>
      </c>
      <c r="O10" s="14">
        <f t="shared" si="4"/>
        <v>0</v>
      </c>
      <c r="P10" s="158">
        <v>600000</v>
      </c>
      <c r="Q10" s="158">
        <f t="shared" si="5"/>
        <v>300000</v>
      </c>
      <c r="R10" s="158">
        <f t="shared" si="1"/>
        <v>300000</v>
      </c>
      <c r="S10" s="215">
        <v>0.5</v>
      </c>
    </row>
    <row r="11" spans="2:19" ht="25.5" customHeight="1">
      <c r="B11" s="77">
        <v>6</v>
      </c>
      <c r="C11" s="207" t="s">
        <v>99</v>
      </c>
      <c r="D11" s="208" t="s">
        <v>121</v>
      </c>
      <c r="E11" s="207" t="s">
        <v>12</v>
      </c>
      <c r="F11" s="220">
        <v>1</v>
      </c>
      <c r="G11" s="209" t="s">
        <v>306</v>
      </c>
      <c r="H11" s="210"/>
      <c r="I11" s="210">
        <v>280000</v>
      </c>
      <c r="J11" s="158">
        <f t="shared" si="2"/>
        <v>280000</v>
      </c>
      <c r="K11" s="210">
        <f t="shared" si="0"/>
        <v>0</v>
      </c>
      <c r="L11" s="214">
        <v>0</v>
      </c>
      <c r="M11" s="154">
        <v>2</v>
      </c>
      <c r="N11" s="14">
        <f t="shared" si="3"/>
        <v>-15429</v>
      </c>
      <c r="O11" s="14">
        <f t="shared" si="4"/>
        <v>-15429</v>
      </c>
      <c r="P11" s="158">
        <v>295429</v>
      </c>
      <c r="Q11" s="158">
        <f t="shared" si="5"/>
        <v>295429</v>
      </c>
      <c r="R11" s="158">
        <f t="shared" si="1"/>
        <v>0</v>
      </c>
      <c r="S11" s="215">
        <v>0</v>
      </c>
    </row>
    <row r="12" spans="2:19" ht="30.75" customHeight="1">
      <c r="B12" s="77">
        <v>7</v>
      </c>
      <c r="C12" s="207" t="s">
        <v>258</v>
      </c>
      <c r="D12" s="208" t="s">
        <v>259</v>
      </c>
      <c r="E12" s="207" t="s">
        <v>14</v>
      </c>
      <c r="F12" s="219">
        <v>0.1</v>
      </c>
      <c r="G12" s="209" t="s">
        <v>293</v>
      </c>
      <c r="H12" s="210"/>
      <c r="I12" s="210">
        <v>50000</v>
      </c>
      <c r="J12" s="158">
        <f t="shared" si="2"/>
        <v>50000</v>
      </c>
      <c r="K12" s="210">
        <f t="shared" si="0"/>
        <v>0</v>
      </c>
      <c r="L12" s="214">
        <v>0</v>
      </c>
      <c r="M12" s="154">
        <v>3</v>
      </c>
      <c r="N12" s="14">
        <f t="shared" si="3"/>
        <v>26888.3</v>
      </c>
      <c r="O12" s="14">
        <f t="shared" si="4"/>
        <v>26888.3</v>
      </c>
      <c r="P12" s="158">
        <v>23111.7</v>
      </c>
      <c r="Q12" s="158">
        <f t="shared" si="5"/>
        <v>23111.7</v>
      </c>
      <c r="R12" s="158">
        <f t="shared" si="1"/>
        <v>0</v>
      </c>
      <c r="S12" s="215"/>
    </row>
    <row r="13" spans="2:19" ht="26.25" customHeight="1">
      <c r="B13" s="77">
        <v>8</v>
      </c>
      <c r="C13" s="207" t="s">
        <v>109</v>
      </c>
      <c r="D13" s="208" t="s">
        <v>184</v>
      </c>
      <c r="E13" s="207" t="s">
        <v>14</v>
      </c>
      <c r="F13" s="220">
        <v>1</v>
      </c>
      <c r="G13" s="209" t="s">
        <v>298</v>
      </c>
      <c r="H13" s="210">
        <f>F13*H$5</f>
        <v>350000</v>
      </c>
      <c r="I13" s="210">
        <v>440000</v>
      </c>
      <c r="J13" s="158">
        <f t="shared" si="2"/>
        <v>440000</v>
      </c>
      <c r="K13" s="210">
        <f t="shared" si="0"/>
        <v>0</v>
      </c>
      <c r="L13" s="214">
        <v>0</v>
      </c>
      <c r="M13" s="154">
        <v>3</v>
      </c>
      <c r="N13" s="14">
        <f t="shared" si="3"/>
        <v>136942.66999999998</v>
      </c>
      <c r="O13" s="14">
        <f t="shared" si="4"/>
        <v>245542.66999999998</v>
      </c>
      <c r="P13" s="158">
        <v>303057.33</v>
      </c>
      <c r="Q13" s="158">
        <f t="shared" si="5"/>
        <v>194457.33000000002</v>
      </c>
      <c r="R13" s="158">
        <v>108600</v>
      </c>
      <c r="S13" s="215"/>
    </row>
    <row r="14" spans="2:19" ht="48" customHeight="1">
      <c r="B14" s="77">
        <v>9</v>
      </c>
      <c r="C14" s="207" t="s">
        <v>99</v>
      </c>
      <c r="D14" s="208" t="s">
        <v>121</v>
      </c>
      <c r="E14" s="207" t="s">
        <v>15</v>
      </c>
      <c r="F14" s="219">
        <v>1</v>
      </c>
      <c r="G14" s="211" t="s">
        <v>304</v>
      </c>
      <c r="H14" s="210"/>
      <c r="I14" s="210">
        <v>350000</v>
      </c>
      <c r="J14" s="158">
        <f t="shared" si="2"/>
        <v>350000</v>
      </c>
      <c r="K14" s="210">
        <f t="shared" si="0"/>
        <v>0</v>
      </c>
      <c r="L14" s="214">
        <v>0</v>
      </c>
      <c r="M14" s="154">
        <v>3</v>
      </c>
      <c r="N14" s="14">
        <f t="shared" si="3"/>
        <v>93531.62</v>
      </c>
      <c r="O14" s="14">
        <f t="shared" si="4"/>
        <v>93531.62</v>
      </c>
      <c r="P14" s="158">
        <v>256468.38</v>
      </c>
      <c r="Q14" s="158">
        <f t="shared" si="5"/>
        <v>256468.38</v>
      </c>
      <c r="R14" s="158">
        <f t="shared" si="1"/>
        <v>0</v>
      </c>
      <c r="S14" s="215">
        <v>0</v>
      </c>
    </row>
    <row r="15" spans="2:19" ht="30" customHeight="1">
      <c r="B15" s="77">
        <v>10</v>
      </c>
      <c r="C15" s="207" t="s">
        <v>39</v>
      </c>
      <c r="D15" s="208" t="s">
        <v>102</v>
      </c>
      <c r="E15" s="207" t="s">
        <v>16</v>
      </c>
      <c r="F15" s="219">
        <v>1.1</v>
      </c>
      <c r="G15" s="209" t="s">
        <v>103</v>
      </c>
      <c r="H15" s="210">
        <f>F15*H$5</f>
        <v>385000.00000000006</v>
      </c>
      <c r="I15" s="210">
        <v>383910</v>
      </c>
      <c r="J15" s="158">
        <f t="shared" si="2"/>
        <v>191955</v>
      </c>
      <c r="K15" s="210">
        <f t="shared" si="0"/>
        <v>191955</v>
      </c>
      <c r="L15" s="215">
        <v>0.5</v>
      </c>
      <c r="M15" s="158">
        <v>1</v>
      </c>
      <c r="N15" s="14">
        <f t="shared" si="3"/>
        <v>106955</v>
      </c>
      <c r="O15" s="14">
        <f t="shared" si="4"/>
        <v>53477.5</v>
      </c>
      <c r="P15" s="158">
        <v>276955</v>
      </c>
      <c r="Q15" s="158">
        <f t="shared" si="5"/>
        <v>138477.5</v>
      </c>
      <c r="R15" s="158">
        <f t="shared" si="1"/>
        <v>138477.5</v>
      </c>
      <c r="S15" s="215">
        <v>0.5</v>
      </c>
    </row>
    <row r="16" spans="2:19" ht="32.25" customHeight="1">
      <c r="B16" s="77">
        <v>11</v>
      </c>
      <c r="C16" s="207" t="s">
        <v>283</v>
      </c>
      <c r="D16" s="208" t="s">
        <v>284</v>
      </c>
      <c r="E16" s="207" t="s">
        <v>16</v>
      </c>
      <c r="F16" s="219">
        <v>0.3</v>
      </c>
      <c r="G16" s="209" t="s">
        <v>285</v>
      </c>
      <c r="H16" s="210"/>
      <c r="I16" s="210">
        <v>106516</v>
      </c>
      <c r="J16" s="158">
        <f t="shared" si="2"/>
        <v>53258</v>
      </c>
      <c r="K16" s="210">
        <f t="shared" si="0"/>
        <v>53258</v>
      </c>
      <c r="L16" s="215">
        <v>0.5</v>
      </c>
      <c r="M16" s="158">
        <v>1</v>
      </c>
      <c r="N16" s="14">
        <f t="shared" si="3"/>
        <v>7316</v>
      </c>
      <c r="O16" s="14">
        <f t="shared" si="4"/>
        <v>3658</v>
      </c>
      <c r="P16" s="158">
        <v>99200</v>
      </c>
      <c r="Q16" s="158">
        <f t="shared" si="5"/>
        <v>49600</v>
      </c>
      <c r="R16" s="158">
        <f t="shared" si="1"/>
        <v>49600</v>
      </c>
      <c r="S16" s="215">
        <v>0.5</v>
      </c>
    </row>
    <row r="17" spans="2:19" ht="25.5" customHeight="1">
      <c r="B17" s="77">
        <v>12</v>
      </c>
      <c r="C17" s="207" t="s">
        <v>264</v>
      </c>
      <c r="D17" s="204" t="s">
        <v>265</v>
      </c>
      <c r="E17" s="207" t="s">
        <v>18</v>
      </c>
      <c r="F17" s="220">
        <v>1.2</v>
      </c>
      <c r="G17" s="209" t="s">
        <v>267</v>
      </c>
      <c r="H17" s="210"/>
      <c r="I17" s="210">
        <v>608708.5</v>
      </c>
      <c r="J17" s="158">
        <f t="shared" si="2"/>
        <v>486966.8</v>
      </c>
      <c r="K17" s="210">
        <f t="shared" si="0"/>
        <v>121741.70000000001</v>
      </c>
      <c r="L17" s="215">
        <v>0.2</v>
      </c>
      <c r="M17" s="158">
        <v>1</v>
      </c>
      <c r="N17" s="14">
        <f t="shared" si="3"/>
        <v>140206.90000000002</v>
      </c>
      <c r="O17" s="14">
        <f t="shared" si="4"/>
        <v>112165.52000000002</v>
      </c>
      <c r="P17" s="158">
        <v>468501.6</v>
      </c>
      <c r="Q17" s="158">
        <f t="shared" si="5"/>
        <v>374801.27999999997</v>
      </c>
      <c r="R17" s="158">
        <f t="shared" si="1"/>
        <v>93700.32</v>
      </c>
      <c r="S17" s="215">
        <v>0.2</v>
      </c>
    </row>
    <row r="18" spans="2:19" ht="25.5" customHeight="1">
      <c r="B18" s="77">
        <v>13</v>
      </c>
      <c r="C18" s="207" t="s">
        <v>282</v>
      </c>
      <c r="D18" s="208" t="s">
        <v>294</v>
      </c>
      <c r="E18" s="207" t="s">
        <v>18</v>
      </c>
      <c r="F18" s="219"/>
      <c r="G18" s="209" t="s">
        <v>281</v>
      </c>
      <c r="H18" s="210"/>
      <c r="I18" s="210">
        <v>100000</v>
      </c>
      <c r="J18" s="158">
        <f t="shared" si="2"/>
        <v>80000</v>
      </c>
      <c r="K18" s="210">
        <f t="shared" si="0"/>
        <v>20000</v>
      </c>
      <c r="L18" s="215">
        <v>0.2</v>
      </c>
      <c r="M18" s="158">
        <v>4</v>
      </c>
      <c r="N18" s="14">
        <f t="shared" si="3"/>
        <v>0</v>
      </c>
      <c r="O18" s="14">
        <f t="shared" si="4"/>
        <v>0</v>
      </c>
      <c r="P18" s="158">
        <v>100000</v>
      </c>
      <c r="Q18" s="158">
        <f t="shared" si="5"/>
        <v>80000</v>
      </c>
      <c r="R18" s="158">
        <f t="shared" si="1"/>
        <v>20000</v>
      </c>
      <c r="S18" s="215">
        <v>0.2</v>
      </c>
    </row>
    <row r="19" spans="2:19" ht="25.5" customHeight="1">
      <c r="B19" s="77">
        <v>14</v>
      </c>
      <c r="C19" s="207" t="s">
        <v>295</v>
      </c>
      <c r="D19" s="208" t="s">
        <v>253</v>
      </c>
      <c r="E19" s="207" t="s">
        <v>113</v>
      </c>
      <c r="F19" s="219">
        <v>0.6</v>
      </c>
      <c r="G19" s="209" t="s">
        <v>254</v>
      </c>
      <c r="H19" s="210"/>
      <c r="I19" s="210">
        <v>328000</v>
      </c>
      <c r="J19" s="158">
        <f t="shared" si="2"/>
        <v>164000</v>
      </c>
      <c r="K19" s="210">
        <f t="shared" si="0"/>
        <v>164000</v>
      </c>
      <c r="L19" s="215">
        <v>0.5</v>
      </c>
      <c r="M19" s="154" t="s">
        <v>305</v>
      </c>
      <c r="N19" s="14">
        <f t="shared" si="3"/>
        <v>0</v>
      </c>
      <c r="O19" s="14">
        <f t="shared" si="4"/>
        <v>0</v>
      </c>
      <c r="P19" s="158">
        <v>328000</v>
      </c>
      <c r="Q19" s="158">
        <f t="shared" si="5"/>
        <v>164000</v>
      </c>
      <c r="R19" s="158">
        <f t="shared" si="1"/>
        <v>164000</v>
      </c>
      <c r="S19" s="215">
        <v>0.5</v>
      </c>
    </row>
    <row r="20" spans="2:19" ht="25.5" customHeight="1">
      <c r="B20" s="77">
        <v>15</v>
      </c>
      <c r="C20" s="207" t="s">
        <v>295</v>
      </c>
      <c r="D20" s="208" t="s">
        <v>269</v>
      </c>
      <c r="E20" s="207" t="s">
        <v>113</v>
      </c>
      <c r="F20" s="219">
        <v>0.2</v>
      </c>
      <c r="G20" s="209" t="s">
        <v>286</v>
      </c>
      <c r="H20" s="210"/>
      <c r="I20" s="210">
        <v>278000</v>
      </c>
      <c r="J20" s="158">
        <f t="shared" si="2"/>
        <v>139000</v>
      </c>
      <c r="K20" s="210">
        <f t="shared" si="0"/>
        <v>139000</v>
      </c>
      <c r="L20" s="215">
        <v>0.5</v>
      </c>
      <c r="M20" s="154" t="s">
        <v>305</v>
      </c>
      <c r="N20" s="14">
        <f t="shared" si="3"/>
        <v>0</v>
      </c>
      <c r="O20" s="14">
        <f t="shared" si="4"/>
        <v>0</v>
      </c>
      <c r="P20" s="158">
        <v>278000</v>
      </c>
      <c r="Q20" s="158">
        <f t="shared" si="5"/>
        <v>139000</v>
      </c>
      <c r="R20" s="158">
        <f t="shared" si="1"/>
        <v>139000</v>
      </c>
      <c r="S20" s="215">
        <v>0.5</v>
      </c>
    </row>
    <row r="21" spans="2:19" ht="32.25" customHeight="1">
      <c r="B21" s="77">
        <v>16</v>
      </c>
      <c r="C21" s="205" t="s">
        <v>92</v>
      </c>
      <c r="D21" s="208" t="s">
        <v>93</v>
      </c>
      <c r="E21" s="207" t="s">
        <v>98</v>
      </c>
      <c r="F21" s="219">
        <v>0.3</v>
      </c>
      <c r="G21" s="212" t="s">
        <v>297</v>
      </c>
      <c r="H21" s="210"/>
      <c r="I21" s="210">
        <v>200000</v>
      </c>
      <c r="J21" s="158">
        <f t="shared" si="2"/>
        <v>100000</v>
      </c>
      <c r="K21" s="210">
        <f t="shared" si="0"/>
        <v>100000</v>
      </c>
      <c r="L21" s="214">
        <v>0.5</v>
      </c>
      <c r="M21" s="154" t="s">
        <v>305</v>
      </c>
      <c r="N21" s="14">
        <f t="shared" si="3"/>
        <v>100000</v>
      </c>
      <c r="O21" s="14">
        <f t="shared" si="4"/>
        <v>0</v>
      </c>
      <c r="P21" s="158">
        <v>100000</v>
      </c>
      <c r="Q21" s="158">
        <f t="shared" si="5"/>
        <v>100000</v>
      </c>
      <c r="R21" s="158">
        <v>0</v>
      </c>
      <c r="S21" s="215">
        <v>0</v>
      </c>
    </row>
    <row r="22" spans="2:19" ht="25.5" customHeight="1">
      <c r="B22" s="77">
        <v>17</v>
      </c>
      <c r="C22" s="207" t="s">
        <v>94</v>
      </c>
      <c r="D22" s="208" t="s">
        <v>95</v>
      </c>
      <c r="E22" s="207" t="s">
        <v>98</v>
      </c>
      <c r="F22" s="219">
        <v>0.5</v>
      </c>
      <c r="G22" s="211" t="s">
        <v>302</v>
      </c>
      <c r="H22" s="210"/>
      <c r="I22" s="210">
        <v>220000</v>
      </c>
      <c r="J22" s="158">
        <f t="shared" si="2"/>
        <v>110000</v>
      </c>
      <c r="K22" s="210">
        <f>I22*L22</f>
        <v>110000</v>
      </c>
      <c r="L22" s="214">
        <v>0.5</v>
      </c>
      <c r="M22" s="154" t="s">
        <v>305</v>
      </c>
      <c r="N22" s="14">
        <f t="shared" si="3"/>
        <v>110000</v>
      </c>
      <c r="O22" s="14">
        <f t="shared" si="4"/>
        <v>0</v>
      </c>
      <c r="P22" s="158">
        <v>110000</v>
      </c>
      <c r="Q22" s="158">
        <f t="shared" si="5"/>
        <v>110000</v>
      </c>
      <c r="R22" s="158">
        <v>0</v>
      </c>
      <c r="S22" s="215">
        <v>0</v>
      </c>
    </row>
    <row r="23" spans="2:19" ht="25.5" customHeight="1">
      <c r="B23" s="77">
        <v>18</v>
      </c>
      <c r="C23" s="207"/>
      <c r="D23" s="208" t="s">
        <v>315</v>
      </c>
      <c r="E23" s="207"/>
      <c r="F23" s="219"/>
      <c r="G23" s="211"/>
      <c r="H23" s="210"/>
      <c r="I23" s="210"/>
      <c r="J23" s="158"/>
      <c r="K23" s="210"/>
      <c r="L23" s="214"/>
      <c r="N23" s="228"/>
      <c r="O23" s="228"/>
      <c r="P23" s="206">
        <v>10500</v>
      </c>
      <c r="Q23" s="158">
        <f t="shared" si="5"/>
        <v>10500</v>
      </c>
      <c r="R23" s="158">
        <f>P23*S23</f>
        <v>0</v>
      </c>
      <c r="S23" s="229"/>
    </row>
    <row r="24" spans="2:13" ht="36.75" customHeight="1" hidden="1">
      <c r="B24" s="26">
        <v>5</v>
      </c>
      <c r="C24" s="26"/>
      <c r="D24" s="188" t="s">
        <v>225</v>
      </c>
      <c r="E24" s="26" t="s">
        <v>112</v>
      </c>
      <c r="F24" s="213">
        <v>0.16</v>
      </c>
      <c r="G24" s="191" t="s">
        <v>276</v>
      </c>
      <c r="H24" s="190"/>
      <c r="I24" s="190">
        <f>K24+J24</f>
        <v>112000</v>
      </c>
      <c r="J24" s="190">
        <v>112000</v>
      </c>
      <c r="K24" s="190">
        <v>0</v>
      </c>
      <c r="L24" s="187">
        <v>0</v>
      </c>
      <c r="M24" s="186" t="s">
        <v>305</v>
      </c>
    </row>
    <row r="25" spans="2:12" ht="39" customHeight="1" hidden="1">
      <c r="B25" s="26">
        <v>14</v>
      </c>
      <c r="C25" s="26" t="s">
        <v>23</v>
      </c>
      <c r="D25" s="201" t="s">
        <v>301</v>
      </c>
      <c r="E25" s="26" t="s">
        <v>18</v>
      </c>
      <c r="F25" s="213">
        <v>0.5</v>
      </c>
      <c r="G25" s="189"/>
      <c r="H25" s="190"/>
      <c r="I25" s="190">
        <f>K25+J25</f>
        <v>200000</v>
      </c>
      <c r="J25" s="190">
        <v>140000</v>
      </c>
      <c r="K25" s="190">
        <v>60000</v>
      </c>
      <c r="L25" s="187">
        <v>0.3</v>
      </c>
    </row>
    <row r="26" spans="2:12" ht="24" customHeight="1" hidden="1">
      <c r="B26" s="26">
        <v>20</v>
      </c>
      <c r="C26" s="26" t="s">
        <v>106</v>
      </c>
      <c r="D26" s="188" t="s">
        <v>111</v>
      </c>
      <c r="E26" s="26" t="s">
        <v>112</v>
      </c>
      <c r="F26" s="213">
        <v>0.19</v>
      </c>
      <c r="G26" s="189" t="s">
        <v>118</v>
      </c>
      <c r="H26" s="190"/>
      <c r="I26" s="190">
        <v>80000</v>
      </c>
      <c r="J26" s="190"/>
      <c r="K26" s="190"/>
      <c r="L26" s="187">
        <v>0.5</v>
      </c>
    </row>
    <row r="27" spans="2:12" ht="24" customHeight="1" hidden="1">
      <c r="B27" s="26">
        <v>21</v>
      </c>
      <c r="C27" s="26" t="s">
        <v>106</v>
      </c>
      <c r="D27" s="188" t="s">
        <v>107</v>
      </c>
      <c r="E27" s="26" t="s">
        <v>112</v>
      </c>
      <c r="F27" s="213">
        <v>0.155</v>
      </c>
      <c r="G27" s="189" t="s">
        <v>115</v>
      </c>
      <c r="H27" s="190"/>
      <c r="I27" s="190">
        <v>155000</v>
      </c>
      <c r="J27" s="190"/>
      <c r="K27" s="190"/>
      <c r="L27" s="187">
        <v>0.5</v>
      </c>
    </row>
    <row r="28" spans="2:12" ht="24" customHeight="1" hidden="1">
      <c r="B28" s="26">
        <v>22</v>
      </c>
      <c r="C28" s="26" t="s">
        <v>108</v>
      </c>
      <c r="D28" s="188" t="s">
        <v>119</v>
      </c>
      <c r="E28" s="26" t="s">
        <v>112</v>
      </c>
      <c r="F28" s="213">
        <v>0.375</v>
      </c>
      <c r="G28" s="189" t="s">
        <v>270</v>
      </c>
      <c r="H28" s="190"/>
      <c r="I28" s="190">
        <v>200000</v>
      </c>
      <c r="J28" s="190"/>
      <c r="K28" s="190"/>
      <c r="L28" s="187">
        <v>0.5</v>
      </c>
    </row>
    <row r="29" spans="2:12" ht="24" customHeight="1" hidden="1">
      <c r="B29" s="26">
        <v>23</v>
      </c>
      <c r="C29" s="26" t="s">
        <v>176</v>
      </c>
      <c r="D29" s="188" t="s">
        <v>255</v>
      </c>
      <c r="E29" s="26" t="s">
        <v>113</v>
      </c>
      <c r="F29" s="213">
        <v>0.7</v>
      </c>
      <c r="G29" s="191" t="s">
        <v>255</v>
      </c>
      <c r="H29" s="190"/>
      <c r="I29" s="190">
        <v>198000</v>
      </c>
      <c r="J29" s="190"/>
      <c r="K29" s="190"/>
      <c r="L29" s="187">
        <v>0.5</v>
      </c>
    </row>
    <row r="30" spans="2:12" ht="24" customHeight="1" hidden="1">
      <c r="B30" s="26">
        <v>24</v>
      </c>
      <c r="C30" s="26" t="s">
        <v>77</v>
      </c>
      <c r="D30" s="188" t="s">
        <v>78</v>
      </c>
      <c r="E30" s="26" t="s">
        <v>75</v>
      </c>
      <c r="F30" s="221">
        <v>0.7</v>
      </c>
      <c r="G30" s="189" t="s">
        <v>79</v>
      </c>
      <c r="H30" s="190"/>
      <c r="I30" s="190">
        <v>300000</v>
      </c>
      <c r="J30" s="190"/>
      <c r="K30" s="190"/>
      <c r="L30" s="192">
        <v>0.2</v>
      </c>
    </row>
    <row r="31" spans="2:12" ht="24" customHeight="1" hidden="1">
      <c r="B31" s="26">
        <v>25</v>
      </c>
      <c r="C31" s="26" t="s">
        <v>99</v>
      </c>
      <c r="D31" s="188" t="s">
        <v>121</v>
      </c>
      <c r="E31" s="26" t="s">
        <v>15</v>
      </c>
      <c r="F31" s="213">
        <v>0.95</v>
      </c>
      <c r="G31" s="193" t="s">
        <v>287</v>
      </c>
      <c r="H31" s="190"/>
      <c r="I31" s="190">
        <v>540000</v>
      </c>
      <c r="J31" s="190"/>
      <c r="K31" s="190">
        <v>0</v>
      </c>
      <c r="L31" s="192">
        <v>0</v>
      </c>
    </row>
    <row r="32" spans="2:12" ht="24" customHeight="1" hidden="1">
      <c r="B32" s="26">
        <v>26</v>
      </c>
      <c r="C32" s="26" t="s">
        <v>185</v>
      </c>
      <c r="D32" s="188" t="s">
        <v>186</v>
      </c>
      <c r="E32" s="26" t="s">
        <v>98</v>
      </c>
      <c r="F32" s="213">
        <v>0.3</v>
      </c>
      <c r="G32" s="194"/>
      <c r="H32" s="195"/>
      <c r="I32" s="190">
        <v>200000</v>
      </c>
      <c r="J32" s="190"/>
      <c r="K32" s="190"/>
      <c r="L32" s="187">
        <v>0.5</v>
      </c>
    </row>
    <row r="33" spans="2:12" ht="24" customHeight="1" hidden="1">
      <c r="B33" s="26">
        <v>27</v>
      </c>
      <c r="C33" s="26" t="s">
        <v>51</v>
      </c>
      <c r="D33" s="188" t="s">
        <v>52</v>
      </c>
      <c r="E33" s="26" t="s">
        <v>8</v>
      </c>
      <c r="F33" s="221">
        <v>1.695</v>
      </c>
      <c r="G33" s="189" t="s">
        <v>257</v>
      </c>
      <c r="H33" s="190"/>
      <c r="I33" s="190">
        <v>625000</v>
      </c>
      <c r="J33" s="190"/>
      <c r="K33" s="190"/>
      <c r="L33" s="192">
        <v>0.3</v>
      </c>
    </row>
    <row r="34" spans="1:15" s="163" customFormat="1" ht="24" customHeight="1" hidden="1">
      <c r="A34" s="180"/>
      <c r="B34" s="26">
        <v>28</v>
      </c>
      <c r="C34" s="26" t="s">
        <v>39</v>
      </c>
      <c r="D34" s="188" t="s">
        <v>102</v>
      </c>
      <c r="E34" s="26" t="s">
        <v>16</v>
      </c>
      <c r="F34" s="213">
        <v>0.9</v>
      </c>
      <c r="G34" s="189" t="s">
        <v>263</v>
      </c>
      <c r="H34" s="190"/>
      <c r="I34" s="190">
        <v>250000</v>
      </c>
      <c r="J34" s="190"/>
      <c r="K34" s="190"/>
      <c r="L34" s="192">
        <v>0.3</v>
      </c>
      <c r="M34" s="203"/>
      <c r="N34" s="203"/>
      <c r="O34" s="203"/>
    </row>
    <row r="35" spans="1:15" s="163" customFormat="1" ht="24" customHeight="1" hidden="1">
      <c r="A35" s="180"/>
      <c r="B35" s="26">
        <v>29</v>
      </c>
      <c r="C35" s="26" t="s">
        <v>104</v>
      </c>
      <c r="D35" s="188" t="s">
        <v>105</v>
      </c>
      <c r="E35" s="26" t="s">
        <v>113</v>
      </c>
      <c r="F35" s="213">
        <v>0.33</v>
      </c>
      <c r="G35" s="189"/>
      <c r="H35" s="190"/>
      <c r="I35" s="190">
        <v>700000</v>
      </c>
      <c r="J35" s="190"/>
      <c r="K35" s="190"/>
      <c r="L35" s="187">
        <v>0.5</v>
      </c>
      <c r="M35" s="203"/>
      <c r="N35" s="203"/>
      <c r="O35" s="203"/>
    </row>
    <row r="36" spans="2:12" ht="35.25" customHeight="1" hidden="1">
      <c r="B36" s="26">
        <v>30</v>
      </c>
      <c r="C36" s="26"/>
      <c r="D36" s="188" t="s">
        <v>273</v>
      </c>
      <c r="E36" s="26" t="s">
        <v>112</v>
      </c>
      <c r="F36" s="213"/>
      <c r="G36" s="189" t="s">
        <v>274</v>
      </c>
      <c r="H36" s="190"/>
      <c r="I36" s="190">
        <v>183000</v>
      </c>
      <c r="J36" s="190"/>
      <c r="K36" s="190"/>
      <c r="L36" s="187">
        <v>0.5</v>
      </c>
    </row>
    <row r="37" spans="2:12" ht="32.25" customHeight="1" hidden="1">
      <c r="B37" s="26">
        <v>31</v>
      </c>
      <c r="C37" s="26" t="s">
        <v>291</v>
      </c>
      <c r="D37" s="188" t="s">
        <v>121</v>
      </c>
      <c r="E37" s="26" t="s">
        <v>15</v>
      </c>
      <c r="F37" s="213">
        <v>1</v>
      </c>
      <c r="G37" s="193" t="s">
        <v>292</v>
      </c>
      <c r="H37" s="190"/>
      <c r="I37" s="190">
        <v>350000</v>
      </c>
      <c r="J37" s="190"/>
      <c r="K37" s="190"/>
      <c r="L37" s="26"/>
    </row>
    <row r="38" spans="2:12" ht="32.25" customHeight="1" hidden="1">
      <c r="B38" s="26">
        <v>32</v>
      </c>
      <c r="C38" s="26" t="s">
        <v>279</v>
      </c>
      <c r="D38" s="188" t="s">
        <v>235</v>
      </c>
      <c r="E38" s="26" t="s">
        <v>16</v>
      </c>
      <c r="F38" s="221">
        <v>0.72</v>
      </c>
      <c r="G38" s="196" t="s">
        <v>288</v>
      </c>
      <c r="H38" s="190"/>
      <c r="I38" s="190">
        <v>365000</v>
      </c>
      <c r="J38" s="190"/>
      <c r="K38" s="190"/>
      <c r="L38" s="26"/>
    </row>
    <row r="39" spans="2:12" ht="33" customHeight="1" hidden="1">
      <c r="B39" s="26">
        <v>33</v>
      </c>
      <c r="C39" s="26" t="s">
        <v>258</v>
      </c>
      <c r="D39" s="188" t="s">
        <v>259</v>
      </c>
      <c r="E39" s="26" t="s">
        <v>260</v>
      </c>
      <c r="F39" s="221">
        <v>1.5</v>
      </c>
      <c r="G39" s="189"/>
      <c r="H39" s="190"/>
      <c r="I39" s="190">
        <v>747000</v>
      </c>
      <c r="J39" s="190"/>
      <c r="K39" s="190"/>
      <c r="L39" s="197"/>
    </row>
    <row r="40" spans="2:12" ht="32.25" customHeight="1" hidden="1">
      <c r="B40" s="26">
        <v>34</v>
      </c>
      <c r="C40" s="26" t="s">
        <v>68</v>
      </c>
      <c r="D40" s="188" t="s">
        <v>69</v>
      </c>
      <c r="E40" s="26" t="s">
        <v>14</v>
      </c>
      <c r="F40" s="221">
        <v>1.7</v>
      </c>
      <c r="G40" s="189" t="s">
        <v>189</v>
      </c>
      <c r="H40" s="190">
        <f>F40*H$5</f>
        <v>595000</v>
      </c>
      <c r="I40" s="190">
        <v>600000</v>
      </c>
      <c r="J40" s="190"/>
      <c r="K40" s="190"/>
      <c r="L40" s="26"/>
    </row>
    <row r="41" spans="2:12" ht="24" customHeight="1" hidden="1">
      <c r="B41" s="26">
        <v>35</v>
      </c>
      <c r="C41" s="26">
        <v>2615</v>
      </c>
      <c r="D41" s="188" t="s">
        <v>290</v>
      </c>
      <c r="E41" s="26" t="s">
        <v>16</v>
      </c>
      <c r="F41" s="221">
        <v>1.9</v>
      </c>
      <c r="G41" s="189"/>
      <c r="H41" s="190"/>
      <c r="I41" s="190">
        <v>700000</v>
      </c>
      <c r="J41" s="190"/>
      <c r="K41" s="190"/>
      <c r="L41" s="26"/>
    </row>
    <row r="42" spans="2:12" ht="27" customHeight="1" hidden="1">
      <c r="B42" s="26">
        <v>36</v>
      </c>
      <c r="C42" s="198" t="s">
        <v>99</v>
      </c>
      <c r="D42" s="199" t="s">
        <v>121</v>
      </c>
      <c r="E42" s="198" t="s">
        <v>15</v>
      </c>
      <c r="F42" s="222">
        <v>1.3</v>
      </c>
      <c r="G42" s="200" t="s">
        <v>261</v>
      </c>
      <c r="H42" s="190"/>
      <c r="I42" s="190">
        <v>465000</v>
      </c>
      <c r="J42" s="190"/>
      <c r="K42" s="190"/>
      <c r="L42" s="26"/>
    </row>
    <row r="43" spans="2:12" ht="23.25" customHeight="1" hidden="1">
      <c r="B43" s="26">
        <v>37</v>
      </c>
      <c r="C43" s="26" t="s">
        <v>33</v>
      </c>
      <c r="D43" s="188" t="s">
        <v>34</v>
      </c>
      <c r="E43" s="26" t="s">
        <v>12</v>
      </c>
      <c r="F43" s="221">
        <v>1.4</v>
      </c>
      <c r="G43" s="189" t="s">
        <v>67</v>
      </c>
      <c r="H43" s="190">
        <f>F43*H$5</f>
        <v>489999.99999999994</v>
      </c>
      <c r="I43" s="190">
        <v>550000</v>
      </c>
      <c r="J43" s="190"/>
      <c r="K43" s="190"/>
      <c r="L43" s="26"/>
    </row>
    <row r="44" spans="2:12" ht="23.25" customHeight="1" hidden="1">
      <c r="B44" s="26">
        <v>38</v>
      </c>
      <c r="C44" s="26" t="s">
        <v>39</v>
      </c>
      <c r="D44" s="188" t="s">
        <v>102</v>
      </c>
      <c r="E44" s="26" t="s">
        <v>16</v>
      </c>
      <c r="F44" s="213">
        <v>0.5</v>
      </c>
      <c r="G44" s="193" t="s">
        <v>262</v>
      </c>
      <c r="H44" s="190"/>
      <c r="I44" s="190">
        <v>174000</v>
      </c>
      <c r="J44" s="190"/>
      <c r="K44" s="190"/>
      <c r="L44" s="26"/>
    </row>
    <row r="45" spans="2:12" ht="23.25" customHeight="1" hidden="1">
      <c r="B45" s="26">
        <v>39</v>
      </c>
      <c r="C45" s="26" t="s">
        <v>84</v>
      </c>
      <c r="D45" s="188" t="s">
        <v>85</v>
      </c>
      <c r="E45" s="26" t="s">
        <v>11</v>
      </c>
      <c r="F45" s="213">
        <v>0.55</v>
      </c>
      <c r="G45" s="189" t="s">
        <v>90</v>
      </c>
      <c r="H45" s="190"/>
      <c r="I45" s="190">
        <v>193000</v>
      </c>
      <c r="J45" s="190"/>
      <c r="K45" s="190"/>
      <c r="L45" s="26"/>
    </row>
    <row r="46" spans="2:12" ht="23.25" customHeight="1" hidden="1">
      <c r="B46" s="26">
        <v>40</v>
      </c>
      <c r="C46" s="26" t="s">
        <v>182</v>
      </c>
      <c r="D46" s="188" t="s">
        <v>183</v>
      </c>
      <c r="E46" s="26" t="s">
        <v>98</v>
      </c>
      <c r="F46" s="213"/>
      <c r="G46" s="189"/>
      <c r="H46" s="190"/>
      <c r="I46" s="190"/>
      <c r="J46" s="190"/>
      <c r="K46" s="190"/>
      <c r="L46" s="26"/>
    </row>
    <row r="47" spans="2:12" ht="23.25" customHeight="1" hidden="1">
      <c r="B47" s="26">
        <v>41</v>
      </c>
      <c r="C47" s="26"/>
      <c r="D47" s="188" t="s">
        <v>272</v>
      </c>
      <c r="E47" s="26" t="s">
        <v>112</v>
      </c>
      <c r="F47" s="213">
        <v>0.184</v>
      </c>
      <c r="G47" s="189"/>
      <c r="H47" s="190"/>
      <c r="I47" s="190">
        <v>120000</v>
      </c>
      <c r="J47" s="190"/>
      <c r="K47" s="190"/>
      <c r="L47" s="26"/>
    </row>
    <row r="48" spans="2:12" ht="23.25" customHeight="1" hidden="1">
      <c r="B48" s="26">
        <v>42</v>
      </c>
      <c r="C48" s="26"/>
      <c r="D48" s="188" t="s">
        <v>275</v>
      </c>
      <c r="E48" s="26" t="s">
        <v>112</v>
      </c>
      <c r="F48" s="213">
        <v>0.17</v>
      </c>
      <c r="G48" s="189"/>
      <c r="H48" s="190"/>
      <c r="I48" s="190">
        <v>90000</v>
      </c>
      <c r="J48" s="190"/>
      <c r="K48" s="190"/>
      <c r="L48" s="26"/>
    </row>
    <row r="49" spans="2:12" ht="23.25" customHeight="1" hidden="1">
      <c r="B49" s="26">
        <v>43</v>
      </c>
      <c r="C49" s="26"/>
      <c r="D49" s="188" t="s">
        <v>277</v>
      </c>
      <c r="E49" s="26" t="s">
        <v>112</v>
      </c>
      <c r="F49" s="213">
        <v>0.7</v>
      </c>
      <c r="G49" s="189" t="s">
        <v>278</v>
      </c>
      <c r="H49" s="190"/>
      <c r="I49" s="190">
        <v>99999</v>
      </c>
      <c r="J49" s="190"/>
      <c r="K49" s="190"/>
      <c r="L49" s="26"/>
    </row>
    <row r="50" spans="2:12" ht="23.25" customHeight="1" hidden="1">
      <c r="B50" s="26"/>
      <c r="C50" s="26"/>
      <c r="D50" s="201"/>
      <c r="E50" s="26"/>
      <c r="F50" s="213"/>
      <c r="G50" s="189"/>
      <c r="H50" s="190"/>
      <c r="I50" s="190"/>
      <c r="J50" s="190"/>
      <c r="K50" s="190"/>
      <c r="L50" s="202"/>
    </row>
    <row r="51" spans="2:12" ht="23.25" customHeight="1" hidden="1">
      <c r="B51" s="26"/>
      <c r="C51" s="26"/>
      <c r="D51" s="201"/>
      <c r="E51" s="26"/>
      <c r="F51" s="213"/>
      <c r="G51" s="189"/>
      <c r="H51" s="190"/>
      <c r="I51" s="190"/>
      <c r="J51" s="190"/>
      <c r="K51" s="190"/>
      <c r="L51" s="202"/>
    </row>
    <row r="52" spans="2:18" ht="24.75" customHeight="1">
      <c r="B52" s="77"/>
      <c r="C52" s="77"/>
      <c r="D52" s="160"/>
      <c r="E52" s="77"/>
      <c r="F52" s="218"/>
      <c r="G52" s="184" t="s">
        <v>296</v>
      </c>
      <c r="H52" s="158"/>
      <c r="I52" s="181">
        <f>SUM(I6:I22)</f>
        <v>4742134.5</v>
      </c>
      <c r="J52" s="181">
        <f>SUM(J6:J22)</f>
        <v>3412157.8</v>
      </c>
      <c r="K52" s="181">
        <f>SUM(K6:K49)</f>
        <v>1389976.7</v>
      </c>
      <c r="N52" s="226">
        <f>SUM(N6:N50)</f>
        <v>972450.15</v>
      </c>
      <c r="O52" s="226">
        <f>SUM(O6:O50)</f>
        <v>759856.738</v>
      </c>
      <c r="P52" s="181">
        <f>SUM(P6:P23)</f>
        <v>3780184.35</v>
      </c>
      <c r="Q52" s="181">
        <f>SUM(Q6:Q23)</f>
        <v>2662801.062</v>
      </c>
      <c r="R52" s="181">
        <f>SUM(R6:R49)</f>
        <v>1117383.288</v>
      </c>
    </row>
    <row r="53" ht="27.75" customHeight="1">
      <c r="H53" s="164"/>
    </row>
    <row r="54" spans="2:15" ht="37.5" customHeight="1">
      <c r="B54" s="285" t="s">
        <v>309</v>
      </c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23"/>
      <c r="O54" s="223"/>
    </row>
    <row r="55" spans="2:15" ht="26.25" customHeight="1">
      <c r="B55" s="285"/>
      <c r="C55" s="285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23"/>
      <c r="O55" s="223"/>
    </row>
    <row r="61" ht="12.75"/>
    <row r="62" ht="12.75"/>
    <row r="63" ht="12.75"/>
    <row r="64" ht="12.75"/>
    <row r="65" ht="12.75"/>
  </sheetData>
  <sheetProtection/>
  <mergeCells count="5">
    <mergeCell ref="P3:R3"/>
    <mergeCell ref="B2:L2"/>
    <mergeCell ref="B54:M54"/>
    <mergeCell ref="B55:M55"/>
    <mergeCell ref="I3:L3"/>
  </mergeCells>
  <printOptions/>
  <pageMargins left="0.85" right="0.16" top="0.27" bottom="0.21" header="0.18" footer="0.16"/>
  <pageSetup horizontalDpi="300" verticalDpi="300" orientation="landscape" paperSize="9" scale="78" r:id="rId3"/>
  <headerFooter alignWithMargins="0">
    <oddHeader>&amp;RZałącznik 1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3:D25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5.57421875" style="0" customWidth="1"/>
    <col min="2" max="2" width="10.00390625" style="0" customWidth="1"/>
    <col min="3" max="3" width="31.7109375" style="0" customWidth="1"/>
    <col min="4" max="4" width="13.28125" style="0" customWidth="1"/>
  </cols>
  <sheetData>
    <row r="3" ht="12.75">
      <c r="C3" s="25" t="s">
        <v>316</v>
      </c>
    </row>
    <row r="6" spans="3:4" ht="24" customHeight="1">
      <c r="C6" s="114" t="s">
        <v>317</v>
      </c>
      <c r="D6" s="230">
        <v>3000000</v>
      </c>
    </row>
    <row r="7" spans="3:4" ht="24" customHeight="1">
      <c r="C7" s="114" t="s">
        <v>318</v>
      </c>
      <c r="D7" s="231">
        <v>-2264184</v>
      </c>
    </row>
    <row r="8" spans="3:4" ht="24" customHeight="1">
      <c r="C8" s="114" t="s">
        <v>319</v>
      </c>
      <c r="D8" s="231">
        <v>-813000</v>
      </c>
    </row>
    <row r="9" spans="3:4" ht="24" customHeight="1">
      <c r="C9" s="114" t="s">
        <v>320</v>
      </c>
      <c r="D9" s="230">
        <v>494383</v>
      </c>
    </row>
    <row r="10" spans="3:4" ht="24" customHeight="1">
      <c r="C10" s="114" t="s">
        <v>321</v>
      </c>
      <c r="D10" s="232">
        <f>SUM(D6:D9)</f>
        <v>417199</v>
      </c>
    </row>
    <row r="11" ht="24" customHeight="1">
      <c r="D11" s="2"/>
    </row>
    <row r="12" spans="3:4" ht="24" customHeight="1">
      <c r="C12" s="114" t="s">
        <v>322</v>
      </c>
      <c r="D12" s="230">
        <v>-150000</v>
      </c>
    </row>
    <row r="13" spans="3:4" ht="24" customHeight="1">
      <c r="C13" s="114" t="s">
        <v>323</v>
      </c>
      <c r="D13" s="230">
        <v>20000</v>
      </c>
    </row>
    <row r="14" spans="3:4" ht="24" customHeight="1">
      <c r="C14" s="114" t="s">
        <v>321</v>
      </c>
      <c r="D14" s="233">
        <f>SUM(D10:D13)</f>
        <v>287199</v>
      </c>
    </row>
    <row r="15" ht="12.75">
      <c r="D15" s="2"/>
    </row>
    <row r="18" spans="1:3" ht="12.75">
      <c r="A18" t="s">
        <v>324</v>
      </c>
      <c r="B18" t="s">
        <v>325</v>
      </c>
      <c r="C18" s="234" t="s">
        <v>326</v>
      </c>
    </row>
    <row r="19" spans="3:4" ht="12.75">
      <c r="C19" t="s">
        <v>112</v>
      </c>
      <c r="D19" s="147">
        <v>300000</v>
      </c>
    </row>
    <row r="20" ht="12.75">
      <c r="D20" s="147"/>
    </row>
    <row r="21" ht="12.75">
      <c r="D21" s="147"/>
    </row>
    <row r="22" ht="12.75">
      <c r="D22" s="147"/>
    </row>
    <row r="23" ht="12.75">
      <c r="D23" s="147"/>
    </row>
    <row r="24" spans="3:4" ht="12.75">
      <c r="C24" s="234" t="s">
        <v>327</v>
      </c>
      <c r="D24" s="147"/>
    </row>
    <row r="25" spans="3:4" ht="12.75">
      <c r="C25" t="s">
        <v>11</v>
      </c>
      <c r="D25" s="147">
        <v>50000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P33"/>
  <sheetViews>
    <sheetView zoomScalePageLayoutView="0" workbookViewId="0" topLeftCell="A4">
      <selection activeCell="O8" sqref="O8"/>
    </sheetView>
  </sheetViews>
  <sheetFormatPr defaultColWidth="9.140625" defaultRowHeight="12.75"/>
  <cols>
    <col min="1" max="2" width="4.00390625" style="0" customWidth="1"/>
    <col min="3" max="3" width="10.140625" style="0" customWidth="1"/>
    <col min="4" max="4" width="28.421875" style="0" customWidth="1"/>
    <col min="5" max="5" width="15.421875" style="0" customWidth="1"/>
    <col min="6" max="6" width="11.7109375" style="0" customWidth="1"/>
    <col min="7" max="7" width="14.00390625" style="0" hidden="1" customWidth="1"/>
    <col min="8" max="8" width="30.7109375" style="0" hidden="1" customWidth="1"/>
    <col min="9" max="9" width="14.7109375" style="0" customWidth="1"/>
    <col min="10" max="10" width="16.8515625" style="0" customWidth="1"/>
    <col min="11" max="11" width="15.8515625" style="0" customWidth="1"/>
    <col min="12" max="12" width="11.7109375" style="2" customWidth="1"/>
    <col min="13" max="13" width="12.00390625" style="2" customWidth="1"/>
    <col min="14" max="14" width="12.140625" style="2" customWidth="1"/>
    <col min="15" max="15" width="10.7109375" style="0" customWidth="1"/>
    <col min="16" max="16" width="9.7109375" style="0" bestFit="1" customWidth="1"/>
  </cols>
  <sheetData>
    <row r="2" spans="2:15" ht="42" customHeight="1">
      <c r="B2" s="270" t="s">
        <v>122</v>
      </c>
      <c r="C2" s="267"/>
      <c r="D2" s="267"/>
      <c r="E2" s="267"/>
      <c r="F2" s="267"/>
      <c r="G2" s="267"/>
      <c r="H2" s="267"/>
      <c r="I2" s="267"/>
      <c r="J2" s="267"/>
      <c r="O2" s="2"/>
    </row>
    <row r="3" ht="14.25" customHeight="1"/>
    <row r="4" spans="2:16" s="9" customFormat="1" ht="45.75" customHeight="1"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268" t="s">
        <v>5</v>
      </c>
      <c r="H4" s="269"/>
      <c r="I4" s="7" t="s">
        <v>6</v>
      </c>
      <c r="J4" s="8" t="s">
        <v>155</v>
      </c>
      <c r="L4" s="23">
        <v>500000</v>
      </c>
      <c r="M4" s="23">
        <v>450000</v>
      </c>
      <c r="N4" s="23">
        <v>400000</v>
      </c>
      <c r="O4" s="23">
        <v>350000</v>
      </c>
      <c r="P4" s="23">
        <v>330000</v>
      </c>
    </row>
    <row r="5" spans="2:16" ht="24" customHeight="1">
      <c r="B5" s="31">
        <v>6</v>
      </c>
      <c r="C5" s="31" t="s">
        <v>25</v>
      </c>
      <c r="D5" s="31" t="s">
        <v>7</v>
      </c>
      <c r="E5" s="3" t="s">
        <v>8</v>
      </c>
      <c r="F5" s="4">
        <v>1.9</v>
      </c>
      <c r="G5" s="17" t="s">
        <v>26</v>
      </c>
      <c r="H5" s="18"/>
      <c r="I5" s="5">
        <v>950000</v>
      </c>
      <c r="J5" s="5">
        <f>F5*330000</f>
        <v>627000</v>
      </c>
      <c r="L5" s="24">
        <f aca="true" t="shared" si="0" ref="L5:L33">F5*L$4</f>
        <v>950000</v>
      </c>
      <c r="M5" s="24">
        <f aca="true" t="shared" si="1" ref="M5:M33">F5*M$4</f>
        <v>855000</v>
      </c>
      <c r="N5" s="24">
        <f aca="true" t="shared" si="2" ref="N5:N33">F5*N$4</f>
        <v>760000</v>
      </c>
      <c r="O5" s="24">
        <f aca="true" t="shared" si="3" ref="O5:O33">F5*O$4</f>
        <v>665000</v>
      </c>
      <c r="P5" s="24">
        <f aca="true" t="shared" si="4" ref="P5:P33">F5*P$4</f>
        <v>627000</v>
      </c>
    </row>
    <row r="6" spans="2:16" ht="24" customHeight="1">
      <c r="B6" s="26">
        <v>7</v>
      </c>
      <c r="C6" s="26" t="s">
        <v>109</v>
      </c>
      <c r="D6" s="26" t="s">
        <v>110</v>
      </c>
      <c r="E6" s="3" t="s">
        <v>112</v>
      </c>
      <c r="F6" s="6">
        <v>0.895</v>
      </c>
      <c r="G6" s="17"/>
      <c r="H6" s="20" t="s">
        <v>117</v>
      </c>
      <c r="I6" s="5">
        <v>460000</v>
      </c>
      <c r="J6" s="5">
        <f aca="true" t="shared" si="5" ref="J6:J33">F6*330000</f>
        <v>295350</v>
      </c>
      <c r="L6" s="24">
        <f t="shared" si="0"/>
        <v>447500</v>
      </c>
      <c r="M6" s="24">
        <f t="shared" si="1"/>
        <v>402750</v>
      </c>
      <c r="N6" s="24">
        <f t="shared" si="2"/>
        <v>358000</v>
      </c>
      <c r="O6" s="24">
        <f t="shared" si="3"/>
        <v>313250</v>
      </c>
      <c r="P6" s="24">
        <f t="shared" si="4"/>
        <v>295350</v>
      </c>
    </row>
    <row r="7" spans="2:16" ht="27.75" customHeight="1">
      <c r="B7" s="31">
        <v>8</v>
      </c>
      <c r="C7" s="34" t="s">
        <v>68</v>
      </c>
      <c r="D7" s="31" t="s">
        <v>69</v>
      </c>
      <c r="E7" s="3" t="s">
        <v>14</v>
      </c>
      <c r="F7" s="4">
        <v>2.9</v>
      </c>
      <c r="G7" s="19"/>
      <c r="H7" s="18"/>
      <c r="I7" s="5"/>
      <c r="J7" s="5">
        <f t="shared" si="5"/>
        <v>957000</v>
      </c>
      <c r="L7" s="24">
        <f t="shared" si="0"/>
        <v>1450000</v>
      </c>
      <c r="M7" s="24">
        <f t="shared" si="1"/>
        <v>1305000</v>
      </c>
      <c r="N7" s="24">
        <f t="shared" si="2"/>
        <v>1160000</v>
      </c>
      <c r="O7" s="24">
        <f t="shared" si="3"/>
        <v>1015000</v>
      </c>
      <c r="P7" s="24">
        <f t="shared" si="4"/>
        <v>957000</v>
      </c>
    </row>
    <row r="8" spans="2:16" ht="24" customHeight="1">
      <c r="B8" s="27">
        <v>9</v>
      </c>
      <c r="C8" s="27" t="s">
        <v>62</v>
      </c>
      <c r="D8" s="27" t="s">
        <v>63</v>
      </c>
      <c r="E8" s="3" t="s">
        <v>16</v>
      </c>
      <c r="F8" s="4">
        <v>0.5</v>
      </c>
      <c r="G8" s="17"/>
      <c r="H8" s="18" t="s">
        <v>64</v>
      </c>
      <c r="I8" s="5">
        <v>250000</v>
      </c>
      <c r="J8" s="5">
        <f t="shared" si="5"/>
        <v>165000</v>
      </c>
      <c r="L8" s="24">
        <f t="shared" si="0"/>
        <v>250000</v>
      </c>
      <c r="M8" s="24">
        <f t="shared" si="1"/>
        <v>225000</v>
      </c>
      <c r="N8" s="24">
        <f t="shared" si="2"/>
        <v>200000</v>
      </c>
      <c r="O8" s="24">
        <f t="shared" si="3"/>
        <v>175000</v>
      </c>
      <c r="P8" s="24">
        <f t="shared" si="4"/>
        <v>165000</v>
      </c>
    </row>
    <row r="9" spans="2:16" ht="33.75" customHeight="1">
      <c r="B9" s="31">
        <v>10</v>
      </c>
      <c r="C9" s="34" t="s">
        <v>99</v>
      </c>
      <c r="D9" s="33" t="s">
        <v>121</v>
      </c>
      <c r="E9" s="3" t="s">
        <v>15</v>
      </c>
      <c r="F9" s="6">
        <v>1.4</v>
      </c>
      <c r="G9" s="19"/>
      <c r="H9" s="18"/>
      <c r="I9" s="5"/>
      <c r="J9" s="5">
        <f t="shared" si="5"/>
        <v>461999.99999999994</v>
      </c>
      <c r="L9" s="24">
        <f t="shared" si="0"/>
        <v>700000</v>
      </c>
      <c r="M9" s="24">
        <f t="shared" si="1"/>
        <v>630000</v>
      </c>
      <c r="N9" s="24">
        <f t="shared" si="2"/>
        <v>560000</v>
      </c>
      <c r="O9" s="24">
        <f t="shared" si="3"/>
        <v>489999.99999999994</v>
      </c>
      <c r="P9" s="24">
        <f t="shared" si="4"/>
        <v>461999.99999999994</v>
      </c>
    </row>
    <row r="10" spans="2:16" ht="24" customHeight="1">
      <c r="B10" s="3">
        <v>11</v>
      </c>
      <c r="C10" s="3" t="s">
        <v>30</v>
      </c>
      <c r="D10" s="3" t="s">
        <v>31</v>
      </c>
      <c r="E10" s="3" t="s">
        <v>15</v>
      </c>
      <c r="F10" s="6">
        <v>0.82</v>
      </c>
      <c r="G10" s="17" t="s">
        <v>32</v>
      </c>
      <c r="H10" s="18"/>
      <c r="I10" s="5">
        <v>440000</v>
      </c>
      <c r="J10" s="5">
        <f t="shared" si="5"/>
        <v>270600</v>
      </c>
      <c r="L10" s="24">
        <f t="shared" si="0"/>
        <v>410000</v>
      </c>
      <c r="M10" s="24">
        <f t="shared" si="1"/>
        <v>369000</v>
      </c>
      <c r="N10" s="24">
        <f t="shared" si="2"/>
        <v>328000</v>
      </c>
      <c r="O10" s="24">
        <f t="shared" si="3"/>
        <v>287000</v>
      </c>
      <c r="P10" s="24">
        <f t="shared" si="4"/>
        <v>270600</v>
      </c>
    </row>
    <row r="11" spans="2:16" ht="24" customHeight="1">
      <c r="B11" s="31">
        <v>12</v>
      </c>
      <c r="C11" s="31" t="s">
        <v>33</v>
      </c>
      <c r="D11" s="31" t="s">
        <v>34</v>
      </c>
      <c r="E11" s="3" t="s">
        <v>12</v>
      </c>
      <c r="F11" s="6">
        <v>0.75</v>
      </c>
      <c r="G11" s="17" t="s">
        <v>35</v>
      </c>
      <c r="H11" s="18" t="s">
        <v>67</v>
      </c>
      <c r="I11" s="5">
        <v>380000</v>
      </c>
      <c r="J11" s="5">
        <f t="shared" si="5"/>
        <v>247500</v>
      </c>
      <c r="L11" s="24">
        <f t="shared" si="0"/>
        <v>375000</v>
      </c>
      <c r="M11" s="24">
        <f t="shared" si="1"/>
        <v>337500</v>
      </c>
      <c r="N11" s="24">
        <f t="shared" si="2"/>
        <v>300000</v>
      </c>
      <c r="O11" s="24">
        <f t="shared" si="3"/>
        <v>262500</v>
      </c>
      <c r="P11" s="24">
        <f t="shared" si="4"/>
        <v>247500</v>
      </c>
    </row>
    <row r="12" spans="2:16" ht="24" customHeight="1">
      <c r="B12" s="3">
        <v>13</v>
      </c>
      <c r="C12" s="3" t="s">
        <v>36</v>
      </c>
      <c r="D12" s="3" t="s">
        <v>37</v>
      </c>
      <c r="E12" s="3" t="s">
        <v>12</v>
      </c>
      <c r="F12" s="4">
        <v>1.6</v>
      </c>
      <c r="G12" s="17" t="s">
        <v>38</v>
      </c>
      <c r="H12" s="18"/>
      <c r="I12" s="5">
        <v>750000</v>
      </c>
      <c r="J12" s="5">
        <f t="shared" si="5"/>
        <v>528000</v>
      </c>
      <c r="L12" s="24">
        <f t="shared" si="0"/>
        <v>800000</v>
      </c>
      <c r="M12" s="24">
        <f t="shared" si="1"/>
        <v>720000</v>
      </c>
      <c r="N12" s="24">
        <f t="shared" si="2"/>
        <v>640000</v>
      </c>
      <c r="O12" s="24">
        <f t="shared" si="3"/>
        <v>560000</v>
      </c>
      <c r="P12" s="24">
        <f t="shared" si="4"/>
        <v>528000</v>
      </c>
    </row>
    <row r="13" spans="2:16" ht="24" customHeight="1">
      <c r="B13" s="3">
        <v>14</v>
      </c>
      <c r="C13" s="3" t="s">
        <v>39</v>
      </c>
      <c r="D13" s="3" t="s">
        <v>13</v>
      </c>
      <c r="E13" s="3" t="s">
        <v>12</v>
      </c>
      <c r="F13" s="4">
        <v>0.415</v>
      </c>
      <c r="G13" s="17" t="s">
        <v>60</v>
      </c>
      <c r="H13" s="18" t="s">
        <v>66</v>
      </c>
      <c r="I13" s="5">
        <v>220000</v>
      </c>
      <c r="J13" s="5">
        <f t="shared" si="5"/>
        <v>136950</v>
      </c>
      <c r="L13" s="24">
        <f t="shared" si="0"/>
        <v>207500</v>
      </c>
      <c r="M13" s="24">
        <f t="shared" si="1"/>
        <v>186750</v>
      </c>
      <c r="N13" s="24">
        <f t="shared" si="2"/>
        <v>166000</v>
      </c>
      <c r="O13" s="24">
        <f t="shared" si="3"/>
        <v>145250</v>
      </c>
      <c r="P13" s="24">
        <f t="shared" si="4"/>
        <v>136950</v>
      </c>
    </row>
    <row r="14" spans="2:16" ht="32.25" customHeight="1">
      <c r="B14" s="3">
        <v>15</v>
      </c>
      <c r="C14" s="15" t="s">
        <v>39</v>
      </c>
      <c r="D14" s="16" t="s">
        <v>102</v>
      </c>
      <c r="E14" s="3" t="s">
        <v>16</v>
      </c>
      <c r="F14" s="6">
        <v>0.93</v>
      </c>
      <c r="G14" s="19"/>
      <c r="H14" s="18" t="s">
        <v>103</v>
      </c>
      <c r="I14" s="5"/>
      <c r="J14" s="5">
        <f t="shared" si="5"/>
        <v>306900</v>
      </c>
      <c r="L14" s="24">
        <f t="shared" si="0"/>
        <v>465000</v>
      </c>
      <c r="M14" s="24">
        <f t="shared" si="1"/>
        <v>418500</v>
      </c>
      <c r="N14" s="24">
        <f t="shared" si="2"/>
        <v>372000</v>
      </c>
      <c r="O14" s="24">
        <f t="shared" si="3"/>
        <v>325500</v>
      </c>
      <c r="P14" s="24">
        <f t="shared" si="4"/>
        <v>306900</v>
      </c>
    </row>
    <row r="15" spans="2:16" ht="32.25" customHeight="1">
      <c r="B15" s="3">
        <v>16</v>
      </c>
      <c r="C15" s="15" t="s">
        <v>100</v>
      </c>
      <c r="D15" s="16" t="s">
        <v>101</v>
      </c>
      <c r="E15" s="3" t="s">
        <v>15</v>
      </c>
      <c r="F15" s="6">
        <v>4</v>
      </c>
      <c r="G15" s="19"/>
      <c r="H15" s="18"/>
      <c r="I15" s="5"/>
      <c r="J15" s="5">
        <f t="shared" si="5"/>
        <v>1320000</v>
      </c>
      <c r="L15" s="24">
        <f t="shared" si="0"/>
        <v>2000000</v>
      </c>
      <c r="M15" s="24">
        <f t="shared" si="1"/>
        <v>1800000</v>
      </c>
      <c r="N15" s="24">
        <f t="shared" si="2"/>
        <v>1600000</v>
      </c>
      <c r="O15" s="24">
        <f t="shared" si="3"/>
        <v>1400000</v>
      </c>
      <c r="P15" s="24">
        <f t="shared" si="4"/>
        <v>1320000</v>
      </c>
    </row>
    <row r="16" spans="2:16" ht="30" customHeight="1">
      <c r="B16" s="3">
        <v>17</v>
      </c>
      <c r="C16" s="15" t="s">
        <v>77</v>
      </c>
      <c r="D16" s="16" t="s">
        <v>78</v>
      </c>
      <c r="E16" s="3" t="s">
        <v>75</v>
      </c>
      <c r="F16" s="4">
        <v>1.62</v>
      </c>
      <c r="G16" s="19"/>
      <c r="H16" s="20" t="s">
        <v>79</v>
      </c>
      <c r="I16" s="5"/>
      <c r="J16" s="5">
        <f t="shared" si="5"/>
        <v>534600</v>
      </c>
      <c r="L16" s="24">
        <f t="shared" si="0"/>
        <v>810000</v>
      </c>
      <c r="M16" s="24">
        <f t="shared" si="1"/>
        <v>729000</v>
      </c>
      <c r="N16" s="24">
        <f t="shared" si="2"/>
        <v>648000</v>
      </c>
      <c r="O16" s="24">
        <f t="shared" si="3"/>
        <v>567000</v>
      </c>
      <c r="P16" s="24">
        <f t="shared" si="4"/>
        <v>534600</v>
      </c>
    </row>
    <row r="17" spans="2:16" ht="41.25" customHeight="1">
      <c r="B17" s="3">
        <v>18</v>
      </c>
      <c r="C17" s="15" t="s">
        <v>72</v>
      </c>
      <c r="D17" s="16" t="s">
        <v>73</v>
      </c>
      <c r="E17" s="3" t="s">
        <v>75</v>
      </c>
      <c r="F17" s="4"/>
      <c r="G17" s="19"/>
      <c r="H17" s="18" t="s">
        <v>76</v>
      </c>
      <c r="I17" s="5"/>
      <c r="J17" s="5">
        <f t="shared" si="5"/>
        <v>0</v>
      </c>
      <c r="L17" s="24">
        <f t="shared" si="0"/>
        <v>0</v>
      </c>
      <c r="M17" s="24">
        <f t="shared" si="1"/>
        <v>0</v>
      </c>
      <c r="N17" s="24">
        <f t="shared" si="2"/>
        <v>0</v>
      </c>
      <c r="O17" s="24">
        <f t="shared" si="3"/>
        <v>0</v>
      </c>
      <c r="P17" s="24">
        <f t="shared" si="4"/>
        <v>0</v>
      </c>
    </row>
    <row r="18" spans="2:16" ht="24" customHeight="1">
      <c r="B18" s="27">
        <v>19</v>
      </c>
      <c r="C18" s="29" t="s">
        <v>70</v>
      </c>
      <c r="D18" s="30" t="s">
        <v>71</v>
      </c>
      <c r="E18" s="3" t="s">
        <v>75</v>
      </c>
      <c r="F18" s="4">
        <v>4.2</v>
      </c>
      <c r="G18" s="19"/>
      <c r="H18" s="21" t="s">
        <v>74</v>
      </c>
      <c r="I18" s="5"/>
      <c r="J18" s="5">
        <f t="shared" si="5"/>
        <v>1386000</v>
      </c>
      <c r="L18" s="24">
        <f t="shared" si="0"/>
        <v>2100000</v>
      </c>
      <c r="M18" s="24">
        <f t="shared" si="1"/>
        <v>1890000</v>
      </c>
      <c r="N18" s="24">
        <f t="shared" si="2"/>
        <v>1680000</v>
      </c>
      <c r="O18" s="24">
        <f t="shared" si="3"/>
        <v>1470000</v>
      </c>
      <c r="P18" s="24">
        <f t="shared" si="4"/>
        <v>1386000</v>
      </c>
    </row>
    <row r="19" spans="2:16" ht="24" customHeight="1">
      <c r="B19" s="31">
        <v>20</v>
      </c>
      <c r="C19" s="32" t="s">
        <v>23</v>
      </c>
      <c r="D19" s="33" t="s">
        <v>123</v>
      </c>
      <c r="E19" s="3" t="s">
        <v>18</v>
      </c>
      <c r="F19" s="4"/>
      <c r="G19" s="19"/>
      <c r="H19" s="21"/>
      <c r="I19" s="5"/>
      <c r="J19" s="5">
        <f t="shared" si="5"/>
        <v>0</v>
      </c>
      <c r="L19" s="24">
        <f t="shared" si="0"/>
        <v>0</v>
      </c>
      <c r="M19" s="24">
        <f t="shared" si="1"/>
        <v>0</v>
      </c>
      <c r="N19" s="24">
        <f t="shared" si="2"/>
        <v>0</v>
      </c>
      <c r="O19" s="24">
        <f t="shared" si="3"/>
        <v>0</v>
      </c>
      <c r="P19" s="24">
        <f t="shared" si="4"/>
        <v>0</v>
      </c>
    </row>
    <row r="20" spans="2:16" ht="24" customHeight="1">
      <c r="B20" s="3">
        <v>21</v>
      </c>
      <c r="C20" s="15" t="s">
        <v>86</v>
      </c>
      <c r="D20" s="3" t="s">
        <v>87</v>
      </c>
      <c r="E20" s="3" t="s">
        <v>11</v>
      </c>
      <c r="F20" s="6">
        <v>0.45</v>
      </c>
      <c r="G20" s="19"/>
      <c r="H20" s="18" t="s">
        <v>91</v>
      </c>
      <c r="I20" s="5"/>
      <c r="J20" s="5">
        <f t="shared" si="5"/>
        <v>148500</v>
      </c>
      <c r="L20" s="24">
        <f t="shared" si="0"/>
        <v>225000</v>
      </c>
      <c r="M20" s="24">
        <f t="shared" si="1"/>
        <v>202500</v>
      </c>
      <c r="N20" s="24">
        <f t="shared" si="2"/>
        <v>180000</v>
      </c>
      <c r="O20" s="24">
        <f t="shared" si="3"/>
        <v>157500</v>
      </c>
      <c r="P20" s="24">
        <f t="shared" si="4"/>
        <v>148500</v>
      </c>
    </row>
    <row r="21" spans="2:16" ht="24" customHeight="1">
      <c r="B21" s="3">
        <v>22</v>
      </c>
      <c r="C21" s="15" t="s">
        <v>84</v>
      </c>
      <c r="D21" s="3" t="s">
        <v>85</v>
      </c>
      <c r="E21" s="3" t="s">
        <v>11</v>
      </c>
      <c r="F21" s="6">
        <v>0.55</v>
      </c>
      <c r="G21" s="19"/>
      <c r="H21" s="20" t="s">
        <v>90</v>
      </c>
      <c r="I21" s="5"/>
      <c r="J21" s="5">
        <f t="shared" si="5"/>
        <v>181500.00000000003</v>
      </c>
      <c r="L21" s="24">
        <f t="shared" si="0"/>
        <v>275000</v>
      </c>
      <c r="M21" s="24">
        <f t="shared" si="1"/>
        <v>247500.00000000003</v>
      </c>
      <c r="N21" s="24">
        <f t="shared" si="2"/>
        <v>220000.00000000003</v>
      </c>
      <c r="O21" s="24">
        <f t="shared" si="3"/>
        <v>192500.00000000003</v>
      </c>
      <c r="P21" s="24">
        <f t="shared" si="4"/>
        <v>181500.00000000003</v>
      </c>
    </row>
    <row r="22" spans="2:16" ht="24" customHeight="1">
      <c r="B22" s="3">
        <v>23</v>
      </c>
      <c r="C22" s="3" t="s">
        <v>46</v>
      </c>
      <c r="D22" s="3" t="s">
        <v>19</v>
      </c>
      <c r="E22" s="3" t="s">
        <v>18</v>
      </c>
      <c r="F22" s="6">
        <v>0.73</v>
      </c>
      <c r="G22" s="17" t="s">
        <v>47</v>
      </c>
      <c r="H22" s="18" t="s">
        <v>65</v>
      </c>
      <c r="I22" s="5">
        <v>370000</v>
      </c>
      <c r="J22" s="5">
        <f t="shared" si="5"/>
        <v>240900</v>
      </c>
      <c r="L22" s="24">
        <f t="shared" si="0"/>
        <v>365000</v>
      </c>
      <c r="M22" s="24">
        <f t="shared" si="1"/>
        <v>328500</v>
      </c>
      <c r="N22" s="24">
        <f t="shared" si="2"/>
        <v>292000</v>
      </c>
      <c r="O22" s="24">
        <f t="shared" si="3"/>
        <v>255500</v>
      </c>
      <c r="P22" s="24">
        <f t="shared" si="4"/>
        <v>240900</v>
      </c>
    </row>
    <row r="23" spans="2:16" ht="24" customHeight="1">
      <c r="B23" s="3">
        <v>24</v>
      </c>
      <c r="C23" s="15" t="s">
        <v>46</v>
      </c>
      <c r="D23" s="3" t="s">
        <v>19</v>
      </c>
      <c r="E23" s="3" t="s">
        <v>18</v>
      </c>
      <c r="F23" s="4"/>
      <c r="G23" s="19"/>
      <c r="H23" s="18"/>
      <c r="I23" s="5"/>
      <c r="J23" s="5">
        <f t="shared" si="5"/>
        <v>0</v>
      </c>
      <c r="L23" s="24">
        <f t="shared" si="0"/>
        <v>0</v>
      </c>
      <c r="M23" s="24">
        <f t="shared" si="1"/>
        <v>0</v>
      </c>
      <c r="N23" s="24">
        <f t="shared" si="2"/>
        <v>0</v>
      </c>
      <c r="O23" s="24">
        <f t="shared" si="3"/>
        <v>0</v>
      </c>
      <c r="P23" s="24">
        <f t="shared" si="4"/>
        <v>0</v>
      </c>
    </row>
    <row r="24" spans="2:16" ht="24" customHeight="1">
      <c r="B24" s="3">
        <v>25</v>
      </c>
      <c r="C24" s="15" t="s">
        <v>80</v>
      </c>
      <c r="D24" s="3" t="s">
        <v>81</v>
      </c>
      <c r="E24" s="3" t="s">
        <v>11</v>
      </c>
      <c r="F24" s="4"/>
      <c r="G24" s="19"/>
      <c r="H24" s="22" t="s">
        <v>88</v>
      </c>
      <c r="I24" s="5"/>
      <c r="J24" s="5">
        <f t="shared" si="5"/>
        <v>0</v>
      </c>
      <c r="L24" s="24">
        <f t="shared" si="0"/>
        <v>0</v>
      </c>
      <c r="M24" s="24">
        <f t="shared" si="1"/>
        <v>0</v>
      </c>
      <c r="N24" s="24">
        <f t="shared" si="2"/>
        <v>0</v>
      </c>
      <c r="O24" s="24">
        <f t="shared" si="3"/>
        <v>0</v>
      </c>
      <c r="P24" s="24">
        <f t="shared" si="4"/>
        <v>0</v>
      </c>
    </row>
    <row r="25" spans="2:16" ht="24" customHeight="1">
      <c r="B25" s="31">
        <v>26</v>
      </c>
      <c r="C25" s="34" t="s">
        <v>82</v>
      </c>
      <c r="D25" s="31" t="s">
        <v>83</v>
      </c>
      <c r="E25" s="39" t="s">
        <v>11</v>
      </c>
      <c r="F25" s="6"/>
      <c r="G25" s="19"/>
      <c r="H25" s="18" t="s">
        <v>89</v>
      </c>
      <c r="I25" s="5"/>
      <c r="J25" s="5">
        <f t="shared" si="5"/>
        <v>0</v>
      </c>
      <c r="L25" s="24">
        <f t="shared" si="0"/>
        <v>0</v>
      </c>
      <c r="M25" s="24">
        <f t="shared" si="1"/>
        <v>0</v>
      </c>
      <c r="N25" s="24">
        <f t="shared" si="2"/>
        <v>0</v>
      </c>
      <c r="O25" s="24">
        <f t="shared" si="3"/>
        <v>0</v>
      </c>
      <c r="P25" s="24">
        <f t="shared" si="4"/>
        <v>0</v>
      </c>
    </row>
    <row r="26" spans="2:16" ht="34.5" customHeight="1">
      <c r="B26" s="3">
        <v>27</v>
      </c>
      <c r="C26" s="3" t="s">
        <v>50</v>
      </c>
      <c r="D26" s="3" t="s">
        <v>48</v>
      </c>
      <c r="E26" s="3" t="s">
        <v>16</v>
      </c>
      <c r="F26" s="6">
        <v>1.85</v>
      </c>
      <c r="G26" s="17" t="s">
        <v>49</v>
      </c>
      <c r="H26" s="18" t="s">
        <v>61</v>
      </c>
      <c r="I26" s="5">
        <v>925000</v>
      </c>
      <c r="J26" s="5">
        <f t="shared" si="5"/>
        <v>610500</v>
      </c>
      <c r="L26" s="24">
        <f t="shared" si="0"/>
        <v>925000</v>
      </c>
      <c r="M26" s="24">
        <f t="shared" si="1"/>
        <v>832500</v>
      </c>
      <c r="N26" s="24">
        <f t="shared" si="2"/>
        <v>740000</v>
      </c>
      <c r="O26" s="24">
        <f t="shared" si="3"/>
        <v>647500</v>
      </c>
      <c r="P26" s="24">
        <f t="shared" si="4"/>
        <v>610500</v>
      </c>
    </row>
    <row r="27" spans="2:16" ht="37.5" customHeight="1">
      <c r="B27" s="27">
        <v>28</v>
      </c>
      <c r="C27" s="28" t="s">
        <v>104</v>
      </c>
      <c r="D27" s="27" t="s">
        <v>105</v>
      </c>
      <c r="E27" s="3" t="s">
        <v>113</v>
      </c>
      <c r="F27" s="6">
        <v>1.14</v>
      </c>
      <c r="G27" s="19"/>
      <c r="H27" s="18" t="s">
        <v>114</v>
      </c>
      <c r="I27" s="5">
        <v>670000</v>
      </c>
      <c r="J27" s="5">
        <f t="shared" si="5"/>
        <v>376199.99999999994</v>
      </c>
      <c r="L27" s="24">
        <f t="shared" si="0"/>
        <v>570000</v>
      </c>
      <c r="M27" s="24">
        <f t="shared" si="1"/>
        <v>512999.99999999994</v>
      </c>
      <c r="N27" s="24">
        <f t="shared" si="2"/>
        <v>455999.99999999994</v>
      </c>
      <c r="O27" s="24">
        <f t="shared" si="3"/>
        <v>398999.99999999994</v>
      </c>
      <c r="P27" s="24">
        <f t="shared" si="4"/>
        <v>376199.99999999994</v>
      </c>
    </row>
    <row r="28" spans="2:16" ht="45" customHeight="1">
      <c r="B28" s="3">
        <v>29</v>
      </c>
      <c r="C28" s="15" t="s">
        <v>92</v>
      </c>
      <c r="D28" s="3" t="s">
        <v>93</v>
      </c>
      <c r="E28" s="3" t="s">
        <v>98</v>
      </c>
      <c r="F28" s="6">
        <v>2.282</v>
      </c>
      <c r="G28" s="19"/>
      <c r="H28" s="18"/>
      <c r="I28" s="5"/>
      <c r="J28" s="5">
        <f t="shared" si="5"/>
        <v>753060</v>
      </c>
      <c r="L28" s="24">
        <f t="shared" si="0"/>
        <v>1141000</v>
      </c>
      <c r="M28" s="24">
        <f t="shared" si="1"/>
        <v>1026900</v>
      </c>
      <c r="N28" s="24">
        <f t="shared" si="2"/>
        <v>912800</v>
      </c>
      <c r="O28" s="24">
        <f t="shared" si="3"/>
        <v>798700</v>
      </c>
      <c r="P28" s="24">
        <f t="shared" si="4"/>
        <v>753060</v>
      </c>
    </row>
    <row r="29" spans="2:16" s="25" customFormat="1" ht="24" customHeight="1">
      <c r="B29" s="31">
        <v>30</v>
      </c>
      <c r="C29" s="34" t="s">
        <v>96</v>
      </c>
      <c r="D29" s="34" t="s">
        <v>97</v>
      </c>
      <c r="E29" s="15" t="s">
        <v>98</v>
      </c>
      <c r="F29" s="35">
        <v>0.62</v>
      </c>
      <c r="G29" s="36"/>
      <c r="H29" s="37"/>
      <c r="I29" s="14"/>
      <c r="J29" s="5">
        <f t="shared" si="5"/>
        <v>204600</v>
      </c>
      <c r="K29" s="38"/>
      <c r="L29" s="24">
        <f t="shared" si="0"/>
        <v>310000</v>
      </c>
      <c r="M29" s="24">
        <f t="shared" si="1"/>
        <v>279000</v>
      </c>
      <c r="N29" s="24">
        <f t="shared" si="2"/>
        <v>248000</v>
      </c>
      <c r="O29" s="24">
        <f t="shared" si="3"/>
        <v>217000</v>
      </c>
      <c r="P29" s="24">
        <f t="shared" si="4"/>
        <v>204600</v>
      </c>
    </row>
    <row r="30" spans="2:16" ht="28.5" customHeight="1">
      <c r="B30" s="3">
        <v>31</v>
      </c>
      <c r="C30" s="15" t="s">
        <v>94</v>
      </c>
      <c r="D30" s="3" t="s">
        <v>95</v>
      </c>
      <c r="E30" s="3" t="s">
        <v>98</v>
      </c>
      <c r="F30" s="6">
        <v>1.2</v>
      </c>
      <c r="G30" s="19"/>
      <c r="H30" s="18"/>
      <c r="I30" s="5"/>
      <c r="J30" s="5">
        <f t="shared" si="5"/>
        <v>396000</v>
      </c>
      <c r="L30" s="24">
        <f t="shared" si="0"/>
        <v>600000</v>
      </c>
      <c r="M30" s="24">
        <f t="shared" si="1"/>
        <v>540000</v>
      </c>
      <c r="N30" s="24">
        <f t="shared" si="2"/>
        <v>480000</v>
      </c>
      <c r="O30" s="24">
        <f t="shared" si="3"/>
        <v>420000</v>
      </c>
      <c r="P30" s="24">
        <f t="shared" si="4"/>
        <v>396000</v>
      </c>
    </row>
    <row r="31" spans="2:16" ht="24" customHeight="1">
      <c r="B31" s="3">
        <v>32</v>
      </c>
      <c r="C31" s="15" t="s">
        <v>106</v>
      </c>
      <c r="D31" s="3" t="s">
        <v>107</v>
      </c>
      <c r="E31" s="3" t="s">
        <v>112</v>
      </c>
      <c r="F31" s="6">
        <v>0.23</v>
      </c>
      <c r="G31" s="17"/>
      <c r="H31" s="20" t="s">
        <v>115</v>
      </c>
      <c r="I31" s="5">
        <v>130000</v>
      </c>
      <c r="J31" s="5">
        <f t="shared" si="5"/>
        <v>75900</v>
      </c>
      <c r="L31" s="24">
        <f t="shared" si="0"/>
        <v>115000</v>
      </c>
      <c r="M31" s="24">
        <f t="shared" si="1"/>
        <v>103500</v>
      </c>
      <c r="N31" s="24">
        <f t="shared" si="2"/>
        <v>92000</v>
      </c>
      <c r="O31" s="24">
        <f t="shared" si="3"/>
        <v>80500</v>
      </c>
      <c r="P31" s="24">
        <f t="shared" si="4"/>
        <v>75900</v>
      </c>
    </row>
    <row r="32" spans="2:16" ht="24" customHeight="1">
      <c r="B32" s="3">
        <v>33</v>
      </c>
      <c r="C32" s="15" t="s">
        <v>106</v>
      </c>
      <c r="D32" s="3" t="s">
        <v>111</v>
      </c>
      <c r="E32" s="3" t="s">
        <v>112</v>
      </c>
      <c r="F32" s="6">
        <v>0.45</v>
      </c>
      <c r="G32" s="17"/>
      <c r="H32" s="18" t="s">
        <v>118</v>
      </c>
      <c r="I32" s="5">
        <v>120000</v>
      </c>
      <c r="J32" s="5">
        <f t="shared" si="5"/>
        <v>148500</v>
      </c>
      <c r="L32" s="24">
        <f t="shared" si="0"/>
        <v>225000</v>
      </c>
      <c r="M32" s="24">
        <f t="shared" si="1"/>
        <v>202500</v>
      </c>
      <c r="N32" s="24">
        <f t="shared" si="2"/>
        <v>180000</v>
      </c>
      <c r="O32" s="24">
        <f t="shared" si="3"/>
        <v>157500</v>
      </c>
      <c r="P32" s="24">
        <f t="shared" si="4"/>
        <v>148500</v>
      </c>
    </row>
    <row r="33" spans="2:16" ht="24" customHeight="1">
      <c r="B33" s="3">
        <v>34</v>
      </c>
      <c r="C33" s="15" t="s">
        <v>108</v>
      </c>
      <c r="D33" s="3" t="s">
        <v>119</v>
      </c>
      <c r="E33" s="3" t="s">
        <v>112</v>
      </c>
      <c r="F33" s="6">
        <v>0.5</v>
      </c>
      <c r="G33" s="17"/>
      <c r="H33" s="18" t="s">
        <v>116</v>
      </c>
      <c r="I33" s="5">
        <v>200000</v>
      </c>
      <c r="J33" s="5">
        <f t="shared" si="5"/>
        <v>165000</v>
      </c>
      <c r="L33" s="24">
        <f t="shared" si="0"/>
        <v>250000</v>
      </c>
      <c r="M33" s="24">
        <f t="shared" si="1"/>
        <v>225000</v>
      </c>
      <c r="N33" s="24">
        <f t="shared" si="2"/>
        <v>200000</v>
      </c>
      <c r="O33" s="24">
        <f t="shared" si="3"/>
        <v>175000</v>
      </c>
      <c r="P33" s="24">
        <f t="shared" si="4"/>
        <v>165000</v>
      </c>
    </row>
  </sheetData>
  <sheetProtection/>
  <mergeCells count="2">
    <mergeCell ref="G4:H4"/>
    <mergeCell ref="B2:J2"/>
  </mergeCells>
  <printOptions/>
  <pageMargins left="1.23" right="0.28" top="0.3" bottom="0.31" header="0.18" footer="0.21"/>
  <pageSetup horizontalDpi="300" verticalDpi="300" orientation="landscape" paperSize="9" scale="54" r:id="rId1"/>
  <headerFooter alignWithMargins="0">
    <oddHeader>&amp;RCieszyn,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38"/>
  <sheetViews>
    <sheetView zoomScalePageLayoutView="0" workbookViewId="0" topLeftCell="C1">
      <selection activeCell="C4" sqref="C4:I4"/>
    </sheetView>
  </sheetViews>
  <sheetFormatPr defaultColWidth="9.140625" defaultRowHeight="12.75"/>
  <cols>
    <col min="4" max="4" width="28.57421875" style="0" customWidth="1"/>
    <col min="5" max="5" width="18.140625" style="0" customWidth="1"/>
    <col min="7" max="7" width="12.7109375" style="0" customWidth="1"/>
    <col min="8" max="8" width="27.28125" style="0" customWidth="1"/>
    <col min="9" max="9" width="11.8515625" style="0" customWidth="1"/>
  </cols>
  <sheetData>
    <row r="2" spans="2:10" ht="27" customHeight="1">
      <c r="B2" s="271" t="s">
        <v>136</v>
      </c>
      <c r="C2" s="271"/>
      <c r="D2" s="271"/>
      <c r="E2" s="271"/>
      <c r="F2" s="271"/>
      <c r="G2" s="271"/>
      <c r="H2" s="271"/>
      <c r="I2" s="271"/>
      <c r="J2" s="271"/>
    </row>
    <row r="4" spans="2:15" ht="63.75"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6</v>
      </c>
      <c r="H4" s="8" t="s">
        <v>127</v>
      </c>
      <c r="I4" s="8" t="s">
        <v>120</v>
      </c>
      <c r="J4" s="40"/>
      <c r="K4" s="41">
        <v>500000</v>
      </c>
      <c r="L4" s="41">
        <v>450000</v>
      </c>
      <c r="M4" s="41">
        <v>400000</v>
      </c>
      <c r="N4" s="41">
        <v>350000</v>
      </c>
      <c r="O4" s="41">
        <v>330000</v>
      </c>
    </row>
    <row r="5" spans="3:9" ht="21" customHeight="1">
      <c r="C5" s="43"/>
      <c r="D5" s="43"/>
      <c r="E5" s="43" t="s">
        <v>98</v>
      </c>
      <c r="F5" s="43"/>
      <c r="G5" s="44">
        <v>70000</v>
      </c>
      <c r="H5" s="44" t="s">
        <v>133</v>
      </c>
      <c r="I5" s="44"/>
    </row>
    <row r="6" spans="3:9" ht="18" customHeight="1">
      <c r="C6" s="43"/>
      <c r="D6" s="43"/>
      <c r="E6" s="43" t="s">
        <v>113</v>
      </c>
      <c r="F6" s="43"/>
      <c r="G6" s="44">
        <v>200000</v>
      </c>
      <c r="H6" s="44" t="s">
        <v>133</v>
      </c>
      <c r="I6" s="44">
        <v>180000</v>
      </c>
    </row>
    <row r="7" spans="3:9" ht="18" customHeight="1">
      <c r="C7" s="43">
        <v>2621</v>
      </c>
      <c r="D7" s="43" t="s">
        <v>125</v>
      </c>
      <c r="E7" s="43" t="s">
        <v>126</v>
      </c>
      <c r="F7" s="46">
        <v>0.8</v>
      </c>
      <c r="G7" s="54">
        <v>66000</v>
      </c>
      <c r="H7" s="44" t="s">
        <v>128</v>
      </c>
      <c r="I7" s="52">
        <v>66000</v>
      </c>
    </row>
    <row r="8" spans="3:9" ht="18" customHeight="1">
      <c r="C8" s="43">
        <v>2622</v>
      </c>
      <c r="D8" s="43" t="s">
        <v>125</v>
      </c>
      <c r="E8" s="43" t="s">
        <v>126</v>
      </c>
      <c r="F8" s="46">
        <v>0.8</v>
      </c>
      <c r="G8" s="54">
        <v>250000</v>
      </c>
      <c r="H8" s="44" t="s">
        <v>146</v>
      </c>
      <c r="I8" s="44">
        <v>250000</v>
      </c>
    </row>
    <row r="9" spans="3:9" ht="18" customHeight="1">
      <c r="C9" s="43">
        <v>2632</v>
      </c>
      <c r="D9" s="43" t="s">
        <v>129</v>
      </c>
      <c r="E9" s="43" t="s">
        <v>11</v>
      </c>
      <c r="F9" s="46">
        <v>0.8</v>
      </c>
      <c r="G9" s="54">
        <v>57000</v>
      </c>
      <c r="H9" s="44" t="s">
        <v>130</v>
      </c>
      <c r="I9" s="52">
        <v>57000</v>
      </c>
    </row>
    <row r="10" spans="3:9" ht="18" customHeight="1">
      <c r="C10" s="43">
        <v>2628</v>
      </c>
      <c r="D10" s="43" t="s">
        <v>131</v>
      </c>
      <c r="E10" s="43" t="s">
        <v>75</v>
      </c>
      <c r="F10" s="46">
        <v>4.2</v>
      </c>
      <c r="G10" s="54">
        <v>180000</v>
      </c>
      <c r="H10" s="44" t="s">
        <v>132</v>
      </c>
      <c r="I10" s="52">
        <v>180000</v>
      </c>
    </row>
    <row r="11" spans="3:8" ht="18" customHeight="1">
      <c r="C11" s="43">
        <v>2614</v>
      </c>
      <c r="D11" s="43" t="s">
        <v>145</v>
      </c>
      <c r="E11" s="43" t="s">
        <v>16</v>
      </c>
      <c r="F11" s="46">
        <v>0.81</v>
      </c>
      <c r="G11" s="44">
        <v>21000</v>
      </c>
      <c r="H11" s="44" t="s">
        <v>130</v>
      </c>
    </row>
    <row r="12" spans="3:8" ht="18" customHeight="1">
      <c r="C12" s="43" t="s">
        <v>147</v>
      </c>
      <c r="D12" s="43"/>
      <c r="E12" s="43" t="s">
        <v>148</v>
      </c>
      <c r="F12" s="46"/>
      <c r="G12" s="44">
        <v>50000</v>
      </c>
      <c r="H12" s="44" t="s">
        <v>149</v>
      </c>
    </row>
    <row r="13" spans="3:9" ht="18" customHeight="1">
      <c r="C13" s="55">
        <v>2633</v>
      </c>
      <c r="D13" s="55" t="s">
        <v>134</v>
      </c>
      <c r="E13" s="55"/>
      <c r="F13" s="56"/>
      <c r="G13" s="57"/>
      <c r="H13" s="57" t="s">
        <v>135</v>
      </c>
      <c r="I13" s="57">
        <v>70000</v>
      </c>
    </row>
    <row r="14" spans="3:9" ht="18" customHeight="1">
      <c r="C14" s="55">
        <v>2615</v>
      </c>
      <c r="D14" s="55" t="s">
        <v>63</v>
      </c>
      <c r="E14" s="55" t="s">
        <v>16</v>
      </c>
      <c r="F14" s="55"/>
      <c r="G14" s="57"/>
      <c r="H14" s="57"/>
      <c r="I14" s="57">
        <v>200000</v>
      </c>
    </row>
    <row r="15" spans="3:9" ht="18" customHeight="1">
      <c r="C15" s="55">
        <v>2624</v>
      </c>
      <c r="D15" s="55" t="s">
        <v>124</v>
      </c>
      <c r="E15" s="55" t="s">
        <v>75</v>
      </c>
      <c r="F15" s="55"/>
      <c r="G15" s="57"/>
      <c r="H15" s="57"/>
      <c r="I15" s="57">
        <v>240000</v>
      </c>
    </row>
    <row r="16" spans="3:9" ht="21" customHeight="1">
      <c r="C16" s="55"/>
      <c r="D16" s="55"/>
      <c r="E16" s="55" t="s">
        <v>112</v>
      </c>
      <c r="F16" s="55"/>
      <c r="G16" s="57"/>
      <c r="H16" s="57" t="s">
        <v>133</v>
      </c>
      <c r="I16" s="57">
        <v>180000</v>
      </c>
    </row>
    <row r="17" spans="3:9" ht="21" customHeight="1">
      <c r="C17" s="43"/>
      <c r="D17" s="43"/>
      <c r="E17" s="43"/>
      <c r="F17" s="43"/>
      <c r="G17" s="44"/>
      <c r="H17" s="44"/>
      <c r="I17" s="44"/>
    </row>
    <row r="18" spans="3:8" ht="18" customHeight="1">
      <c r="C18" s="43"/>
      <c r="D18" s="43"/>
      <c r="E18" s="43" t="s">
        <v>137</v>
      </c>
      <c r="F18" s="43"/>
      <c r="G18" s="48">
        <f>SUM(G5:G15)</f>
        <v>894000</v>
      </c>
      <c r="H18" s="45"/>
    </row>
    <row r="19" ht="12.75">
      <c r="G19" s="49"/>
    </row>
    <row r="20" ht="12.75">
      <c r="G20" s="49"/>
    </row>
    <row r="21" ht="12.75">
      <c r="G21" s="49"/>
    </row>
    <row r="22" spans="4:7" ht="12.75">
      <c r="D22" t="s">
        <v>138</v>
      </c>
      <c r="G22" s="49"/>
    </row>
    <row r="23" spans="4:7" ht="12.75">
      <c r="D23" s="47" t="s">
        <v>144</v>
      </c>
      <c r="G23" s="53">
        <v>937000</v>
      </c>
    </row>
    <row r="24" spans="4:7" ht="12.75">
      <c r="D24" s="47" t="s">
        <v>140</v>
      </c>
      <c r="G24" s="50">
        <v>315000</v>
      </c>
    </row>
    <row r="25" spans="4:7" ht="12.75">
      <c r="D25" s="47" t="s">
        <v>142</v>
      </c>
      <c r="G25" s="50">
        <v>4320</v>
      </c>
    </row>
    <row r="26" spans="4:7" ht="12.75">
      <c r="D26" s="47" t="s">
        <v>150</v>
      </c>
      <c r="G26" s="50">
        <v>57000</v>
      </c>
    </row>
    <row r="27" spans="4:7" ht="12.75">
      <c r="D27" s="47" t="s">
        <v>151</v>
      </c>
      <c r="G27" s="50">
        <v>21000</v>
      </c>
    </row>
    <row r="28" spans="4:7" ht="12.75">
      <c r="D28" s="47" t="s">
        <v>152</v>
      </c>
      <c r="G28" s="50">
        <v>180000</v>
      </c>
    </row>
    <row r="29" spans="4:7" ht="12.75">
      <c r="D29" s="47" t="s">
        <v>153</v>
      </c>
      <c r="G29" s="50">
        <v>66000</v>
      </c>
    </row>
    <row r="30" spans="4:7" ht="12.75">
      <c r="D30" s="47" t="s">
        <v>154</v>
      </c>
      <c r="G30" s="50">
        <v>20000</v>
      </c>
    </row>
    <row r="31" spans="5:7" ht="12.75">
      <c r="E31" t="s">
        <v>137</v>
      </c>
      <c r="G31" s="48">
        <f>SUM(G23:G30)</f>
        <v>1600320</v>
      </c>
    </row>
    <row r="32" ht="12.75">
      <c r="G32" s="50"/>
    </row>
    <row r="33" spans="4:7" ht="12.75">
      <c r="D33" s="47" t="s">
        <v>139</v>
      </c>
      <c r="G33" s="50">
        <v>2000000</v>
      </c>
    </row>
    <row r="34" spans="4:7" ht="12.75">
      <c r="D34" s="47" t="s">
        <v>141</v>
      </c>
      <c r="G34" s="50">
        <v>150000</v>
      </c>
    </row>
    <row r="35" ht="12.75">
      <c r="G35" s="49"/>
    </row>
    <row r="36" spans="5:7" ht="12.75">
      <c r="E36" t="s">
        <v>137</v>
      </c>
      <c r="G36" s="51">
        <f>SUM(G33:G35)</f>
        <v>2150000</v>
      </c>
    </row>
    <row r="38" spans="4:7" ht="12.75">
      <c r="D38" s="25" t="s">
        <v>143</v>
      </c>
      <c r="E38" s="25"/>
      <c r="F38" s="25"/>
      <c r="G38" s="42">
        <f>G36-G31</f>
        <v>549680</v>
      </c>
    </row>
  </sheetData>
  <sheetProtection/>
  <mergeCells count="1">
    <mergeCell ref="B2:J2"/>
  </mergeCells>
  <printOptions/>
  <pageMargins left="0.75" right="0.75" top="0.44" bottom="0.16" header="0.5" footer="0.16"/>
  <pageSetup horizontalDpi="600" verticalDpi="600" orientation="landscape" paperSize="9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Q19"/>
  <sheetViews>
    <sheetView zoomScalePageLayoutView="0" workbookViewId="0" topLeftCell="C1">
      <selection activeCell="F9" sqref="F9"/>
    </sheetView>
  </sheetViews>
  <sheetFormatPr defaultColWidth="9.140625" defaultRowHeight="12.75"/>
  <cols>
    <col min="1" max="2" width="4.00390625" style="0" customWidth="1"/>
    <col min="3" max="3" width="10.140625" style="0" customWidth="1"/>
    <col min="4" max="4" width="28.421875" style="0" customWidth="1"/>
    <col min="5" max="5" width="13.57421875" style="0" customWidth="1"/>
    <col min="6" max="6" width="11.7109375" style="0" customWidth="1"/>
    <col min="7" max="7" width="14.00390625" style="0" hidden="1" customWidth="1"/>
    <col min="8" max="8" width="30.7109375" style="0" hidden="1" customWidth="1"/>
    <col min="9" max="9" width="14.7109375" style="0" customWidth="1"/>
    <col min="10" max="12" width="16.8515625" style="0" customWidth="1"/>
    <col min="13" max="13" width="22.8515625" style="0" customWidth="1"/>
    <col min="14" max="14" width="11.7109375" style="2" customWidth="1"/>
    <col min="15" max="15" width="12.00390625" style="2" customWidth="1"/>
    <col min="16" max="16" width="12.140625" style="2" customWidth="1"/>
    <col min="17" max="17" width="10.7109375" style="0" customWidth="1"/>
    <col min="18" max="18" width="9.7109375" style="0" bestFit="1" customWidth="1"/>
  </cols>
  <sheetData>
    <row r="2" spans="2:17" ht="42" customHeight="1">
      <c r="B2" s="270" t="s">
        <v>122</v>
      </c>
      <c r="C2" s="267"/>
      <c r="D2" s="267"/>
      <c r="E2" s="267"/>
      <c r="F2" s="267"/>
      <c r="G2" s="267"/>
      <c r="H2" s="267"/>
      <c r="I2" s="267"/>
      <c r="J2" s="267"/>
      <c r="K2" s="58"/>
      <c r="L2" s="58"/>
      <c r="Q2" s="2"/>
    </row>
    <row r="5" spans="3:15" ht="38.25">
      <c r="C5" s="8" t="s">
        <v>1</v>
      </c>
      <c r="D5" s="8" t="s">
        <v>2</v>
      </c>
      <c r="E5" s="8" t="s">
        <v>3</v>
      </c>
      <c r="F5" s="8" t="s">
        <v>160</v>
      </c>
      <c r="G5" s="8" t="s">
        <v>6</v>
      </c>
      <c r="H5" s="8" t="s">
        <v>127</v>
      </c>
      <c r="I5" s="8" t="s">
        <v>157</v>
      </c>
      <c r="J5" s="8" t="s">
        <v>158</v>
      </c>
      <c r="K5" s="8" t="s">
        <v>161</v>
      </c>
      <c r="L5" s="8" t="s">
        <v>137</v>
      </c>
      <c r="M5" s="62" t="s">
        <v>159</v>
      </c>
      <c r="N5" s="61" t="s">
        <v>164</v>
      </c>
      <c r="O5" s="66">
        <v>60</v>
      </c>
    </row>
    <row r="6" spans="3:13" ht="35.25" customHeight="1">
      <c r="C6" s="3">
        <v>2619</v>
      </c>
      <c r="D6" s="3" t="s">
        <v>165</v>
      </c>
      <c r="E6" s="3" t="s">
        <v>16</v>
      </c>
      <c r="F6" s="59">
        <v>300</v>
      </c>
      <c r="G6" s="3"/>
      <c r="H6" s="3"/>
      <c r="I6" s="63">
        <v>6</v>
      </c>
      <c r="J6" s="5">
        <v>300000</v>
      </c>
      <c r="K6" s="5">
        <v>0</v>
      </c>
      <c r="L6" s="5">
        <f>SUM(J6:K6)-80000</f>
        <v>220000</v>
      </c>
      <c r="M6" s="64" t="s">
        <v>156</v>
      </c>
    </row>
    <row r="7" spans="3:13" ht="43.5" customHeight="1">
      <c r="C7" s="3">
        <v>2604</v>
      </c>
      <c r="D7" s="16" t="s">
        <v>168</v>
      </c>
      <c r="E7" s="3" t="s">
        <v>8</v>
      </c>
      <c r="F7" s="59">
        <v>910</v>
      </c>
      <c r="G7" s="3"/>
      <c r="H7" s="3"/>
      <c r="I7" s="63">
        <v>4.2</v>
      </c>
      <c r="J7" s="5">
        <f>F7*I7*$O5</f>
        <v>229320</v>
      </c>
      <c r="K7" s="5">
        <f>560*2*49</f>
        <v>54880</v>
      </c>
      <c r="L7" s="5">
        <f>SUM(J7:K7)</f>
        <v>284200</v>
      </c>
      <c r="M7" s="64" t="s">
        <v>162</v>
      </c>
    </row>
    <row r="8" spans="3:13" ht="41.25" customHeight="1">
      <c r="C8" s="3">
        <v>2615</v>
      </c>
      <c r="D8" s="3" t="s">
        <v>172</v>
      </c>
      <c r="E8" s="3" t="s">
        <v>16</v>
      </c>
      <c r="F8" s="59">
        <v>700</v>
      </c>
      <c r="G8" s="3"/>
      <c r="H8" s="3"/>
      <c r="I8" s="63">
        <v>5.5</v>
      </c>
      <c r="J8" s="5">
        <f>F8*I8*$O5</f>
        <v>231000</v>
      </c>
      <c r="K8" s="5"/>
      <c r="L8" s="5">
        <f>SUM(J8:K8)</f>
        <v>231000</v>
      </c>
      <c r="M8" s="64" t="s">
        <v>163</v>
      </c>
    </row>
    <row r="9" spans="3:13" ht="39" customHeight="1">
      <c r="C9" s="3">
        <v>2614</v>
      </c>
      <c r="D9" s="3" t="s">
        <v>167</v>
      </c>
      <c r="E9" s="3" t="s">
        <v>12</v>
      </c>
      <c r="F9" s="59">
        <v>780</v>
      </c>
      <c r="G9" s="3"/>
      <c r="H9" s="3"/>
      <c r="I9" s="63">
        <v>4.5</v>
      </c>
      <c r="J9" s="5">
        <f>F9*I9*$O5</f>
        <v>210600</v>
      </c>
      <c r="K9" s="5">
        <v>22000</v>
      </c>
      <c r="L9" s="5">
        <f>SUM(J9:K9)</f>
        <v>232600</v>
      </c>
      <c r="M9" s="64" t="s">
        <v>169</v>
      </c>
    </row>
    <row r="10" spans="3:13" ht="27.75" customHeight="1">
      <c r="C10" s="3">
        <v>2611</v>
      </c>
      <c r="D10" s="3" t="s">
        <v>166</v>
      </c>
      <c r="E10" s="3" t="s">
        <v>14</v>
      </c>
      <c r="F10" s="59">
        <v>1000</v>
      </c>
      <c r="G10" s="3"/>
      <c r="H10" s="3"/>
      <c r="I10" s="63">
        <v>5</v>
      </c>
      <c r="J10" s="5">
        <f>F10*I10*$O5</f>
        <v>300000</v>
      </c>
      <c r="K10" s="5"/>
      <c r="L10" s="5">
        <f>SUM(J10:K10)-100000</f>
        <v>200000</v>
      </c>
      <c r="M10" s="64"/>
    </row>
    <row r="11" spans="3:13" ht="27.75" customHeight="1">
      <c r="C11" s="3">
        <v>2639</v>
      </c>
      <c r="D11" s="3" t="s">
        <v>89</v>
      </c>
      <c r="E11" s="3" t="s">
        <v>11</v>
      </c>
      <c r="F11" s="59">
        <v>350</v>
      </c>
      <c r="G11" s="3"/>
      <c r="H11" s="3"/>
      <c r="I11" s="63">
        <v>5</v>
      </c>
      <c r="J11" s="5">
        <f>F11*I11*$O5</f>
        <v>105000</v>
      </c>
      <c r="K11" s="5"/>
      <c r="L11" s="5">
        <f>SUM(J11:K11)</f>
        <v>105000</v>
      </c>
      <c r="M11" s="64"/>
    </row>
    <row r="12" spans="3:13" ht="27.75" customHeight="1">
      <c r="C12" s="67"/>
      <c r="D12" s="67" t="s">
        <v>97</v>
      </c>
      <c r="E12" s="67" t="s">
        <v>98</v>
      </c>
      <c r="F12" s="68">
        <v>625</v>
      </c>
      <c r="G12" s="67"/>
      <c r="H12" s="67"/>
      <c r="I12" s="69"/>
      <c r="J12" s="70">
        <v>360000</v>
      </c>
      <c r="K12" s="70"/>
      <c r="L12" s="70">
        <v>180000</v>
      </c>
      <c r="M12" s="71"/>
    </row>
    <row r="13" spans="3:13" ht="27.75" customHeight="1">
      <c r="C13" s="67"/>
      <c r="D13" s="67" t="s">
        <v>170</v>
      </c>
      <c r="E13" s="67" t="s">
        <v>98</v>
      </c>
      <c r="F13" s="68">
        <v>350</v>
      </c>
      <c r="G13" s="67"/>
      <c r="H13" s="67"/>
      <c r="I13" s="69"/>
      <c r="J13" s="70">
        <v>340000</v>
      </c>
      <c r="K13" s="70"/>
      <c r="L13" s="70">
        <v>170000</v>
      </c>
      <c r="M13" s="71"/>
    </row>
    <row r="14" spans="3:13" ht="27.75" customHeight="1">
      <c r="C14" s="67"/>
      <c r="D14" s="67" t="s">
        <v>93</v>
      </c>
      <c r="E14" s="67" t="s">
        <v>98</v>
      </c>
      <c r="F14" s="68">
        <v>600</v>
      </c>
      <c r="G14" s="67"/>
      <c r="H14" s="67"/>
      <c r="I14" s="69"/>
      <c r="J14" s="70">
        <v>300000</v>
      </c>
      <c r="K14" s="70"/>
      <c r="L14" s="70">
        <v>150000</v>
      </c>
      <c r="M14" s="71"/>
    </row>
    <row r="15" spans="3:13" ht="27.75" customHeight="1">
      <c r="C15" s="67"/>
      <c r="D15" s="67" t="s">
        <v>171</v>
      </c>
      <c r="E15" s="67" t="s">
        <v>113</v>
      </c>
      <c r="F15" s="68">
        <v>1400</v>
      </c>
      <c r="G15" s="67"/>
      <c r="H15" s="67"/>
      <c r="I15" s="69"/>
      <c r="J15" s="70">
        <v>1000000</v>
      </c>
      <c r="K15" s="70"/>
      <c r="L15" s="70">
        <v>430000</v>
      </c>
      <c r="M15" s="71"/>
    </row>
    <row r="16" spans="3:13" ht="27.75" customHeight="1">
      <c r="C16" s="43"/>
      <c r="D16" s="43"/>
      <c r="E16" s="43"/>
      <c r="F16" s="43"/>
      <c r="G16" s="43"/>
      <c r="H16" s="43"/>
      <c r="I16" s="43"/>
      <c r="J16" s="2">
        <f>SUM(J6:J15)</f>
        <v>3375920</v>
      </c>
      <c r="K16" s="65" t="s">
        <v>137</v>
      </c>
      <c r="L16" s="45">
        <f>SUM(L6:L15)</f>
        <v>2202800</v>
      </c>
      <c r="M16" s="60"/>
    </row>
    <row r="17" spans="3:13" ht="27.75" customHeight="1">
      <c r="C17" s="43"/>
      <c r="D17" s="43"/>
      <c r="E17" s="43"/>
      <c r="F17" s="43"/>
      <c r="G17" s="43"/>
      <c r="H17" s="43"/>
      <c r="I17" s="43"/>
      <c r="M17" s="60"/>
    </row>
    <row r="18" spans="3:13" ht="27.75" customHeight="1">
      <c r="C18" s="43"/>
      <c r="D18" s="43"/>
      <c r="E18" s="43"/>
      <c r="F18" s="43"/>
      <c r="G18" s="43"/>
      <c r="H18" s="43"/>
      <c r="I18" s="43"/>
      <c r="M18" s="60"/>
    </row>
    <row r="19" spans="3:13" ht="27.75" customHeight="1">
      <c r="C19" s="43"/>
      <c r="D19" s="43"/>
      <c r="E19" s="43"/>
      <c r="F19" s="43"/>
      <c r="G19" s="43"/>
      <c r="H19" s="43"/>
      <c r="I19" s="43"/>
      <c r="M19" s="60"/>
    </row>
  </sheetData>
  <sheetProtection/>
  <mergeCells count="1">
    <mergeCell ref="B2:J2"/>
  </mergeCells>
  <printOptions/>
  <pageMargins left="1.23" right="0.28" top="0.3" bottom="0.31" header="0.18" footer="0.21"/>
  <pageSetup horizontalDpi="300" verticalDpi="300" orientation="landscape" paperSize="9" scale="54" r:id="rId2"/>
  <headerFooter alignWithMargins="0">
    <oddHeader>&amp;RCieszyn, 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40"/>
  <sheetViews>
    <sheetView zoomScale="85" zoomScaleNormal="85" zoomScalePageLayoutView="0" workbookViewId="0" topLeftCell="D16">
      <selection activeCell="N30" sqref="N30"/>
    </sheetView>
  </sheetViews>
  <sheetFormatPr defaultColWidth="9.140625" defaultRowHeight="12.75"/>
  <cols>
    <col min="1" max="2" width="4.00390625" style="0" customWidth="1"/>
    <col min="3" max="3" width="10.140625" style="0" customWidth="1"/>
    <col min="4" max="4" width="28.421875" style="0" customWidth="1"/>
    <col min="5" max="5" width="15.421875" style="0" customWidth="1"/>
    <col min="6" max="6" width="11.7109375" style="0" customWidth="1"/>
    <col min="7" max="7" width="14.00390625" style="0" hidden="1" customWidth="1"/>
    <col min="8" max="8" width="30.7109375" style="0" customWidth="1"/>
    <col min="9" max="9" width="14.7109375" style="0" hidden="1" customWidth="1"/>
    <col min="10" max="10" width="14.7109375" style="0" customWidth="1"/>
    <col min="11" max="11" width="33.8515625" style="97" customWidth="1"/>
    <col min="12" max="12" width="16.8515625" style="97" customWidth="1"/>
    <col min="13" max="13" width="15.8515625" style="0" customWidth="1"/>
    <col min="14" max="14" width="11.7109375" style="2" customWidth="1"/>
    <col min="15" max="15" width="12.00390625" style="2" customWidth="1"/>
    <col min="16" max="16" width="12.140625" style="2" customWidth="1"/>
    <col min="17" max="17" width="10.7109375" style="0" customWidth="1"/>
    <col min="18" max="18" width="11.140625" style="0" bestFit="1" customWidth="1"/>
  </cols>
  <sheetData>
    <row r="2" spans="2:17" ht="42" customHeight="1">
      <c r="B2" s="270" t="s">
        <v>122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Q2" s="2"/>
    </row>
    <row r="3" ht="14.25" customHeight="1"/>
    <row r="4" spans="2:18" s="9" customFormat="1" ht="45.75" customHeight="1"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268" t="s">
        <v>5</v>
      </c>
      <c r="H4" s="269"/>
      <c r="I4" s="7" t="s">
        <v>6</v>
      </c>
      <c r="J4" s="23">
        <v>350000</v>
      </c>
      <c r="K4" s="98" t="s">
        <v>159</v>
      </c>
      <c r="L4" s="62" t="s">
        <v>155</v>
      </c>
      <c r="N4" s="23">
        <v>500000</v>
      </c>
      <c r="O4" s="23">
        <v>450000</v>
      </c>
      <c r="P4" s="23">
        <v>400000</v>
      </c>
      <c r="Q4" s="23">
        <v>350000</v>
      </c>
      <c r="R4" s="23">
        <v>330000</v>
      </c>
    </row>
    <row r="5" spans="2:18" s="9" customFormat="1" ht="24" customHeight="1">
      <c r="B5" s="15">
        <v>1</v>
      </c>
      <c r="C5" s="15" t="s">
        <v>181</v>
      </c>
      <c r="D5" s="15" t="s">
        <v>180</v>
      </c>
      <c r="E5" s="15" t="s">
        <v>8</v>
      </c>
      <c r="F5" s="15"/>
      <c r="G5" s="91"/>
      <c r="H5" s="79"/>
      <c r="I5" s="15"/>
      <c r="J5" s="15"/>
      <c r="K5" s="80"/>
      <c r="L5" s="99">
        <v>400000</v>
      </c>
      <c r="N5" s="23"/>
      <c r="O5" s="23"/>
      <c r="P5" s="23"/>
      <c r="Q5" s="23"/>
      <c r="R5" s="23"/>
    </row>
    <row r="6" spans="2:18" s="9" customFormat="1" ht="24" customHeight="1">
      <c r="B6" s="15">
        <v>2</v>
      </c>
      <c r="C6" s="39" t="s">
        <v>179</v>
      </c>
      <c r="D6" s="39" t="s">
        <v>178</v>
      </c>
      <c r="E6" s="39" t="s">
        <v>8</v>
      </c>
      <c r="F6" s="73"/>
      <c r="G6" s="72"/>
      <c r="H6" s="79" t="s">
        <v>188</v>
      </c>
      <c r="I6" s="76"/>
      <c r="J6" s="76"/>
      <c r="K6" s="76"/>
      <c r="L6" s="76">
        <v>1100000</v>
      </c>
      <c r="N6" s="23"/>
      <c r="O6" s="23"/>
      <c r="P6" s="23"/>
      <c r="Q6" s="23"/>
      <c r="R6" s="23"/>
    </row>
    <row r="7" spans="2:18" ht="24" customHeight="1">
      <c r="B7" s="15">
        <v>3</v>
      </c>
      <c r="C7" s="92" t="s">
        <v>25</v>
      </c>
      <c r="D7" s="92" t="s">
        <v>7</v>
      </c>
      <c r="E7" s="92" t="s">
        <v>8</v>
      </c>
      <c r="F7" s="93">
        <v>0.8</v>
      </c>
      <c r="G7" s="94" t="s">
        <v>26</v>
      </c>
      <c r="H7" s="95"/>
      <c r="I7" s="96">
        <v>950000</v>
      </c>
      <c r="J7" s="96">
        <f>F7*J$4</f>
        <v>280000</v>
      </c>
      <c r="K7" s="76"/>
      <c r="L7" s="76">
        <f aca="true" t="shared" si="0" ref="L7:L37">F7*330000</f>
        <v>264000</v>
      </c>
      <c r="N7" s="24">
        <f>F7*N$4</f>
        <v>400000</v>
      </c>
      <c r="O7" s="24">
        <f>F7*O$4</f>
        <v>360000</v>
      </c>
      <c r="P7" s="24">
        <f>F7*P$4</f>
        <v>320000</v>
      </c>
      <c r="Q7" s="24">
        <f>F7*Q$4</f>
        <v>280000</v>
      </c>
      <c r="R7" s="24">
        <f>F7*R$4</f>
        <v>264000</v>
      </c>
    </row>
    <row r="8" spans="2:18" ht="24" customHeight="1">
      <c r="B8" s="15">
        <v>4</v>
      </c>
      <c r="C8" s="39" t="s">
        <v>109</v>
      </c>
      <c r="D8" s="39" t="s">
        <v>184</v>
      </c>
      <c r="E8" s="39" t="s">
        <v>14</v>
      </c>
      <c r="F8" s="73">
        <v>2</v>
      </c>
      <c r="G8" s="74"/>
      <c r="H8" s="79"/>
      <c r="I8" s="76"/>
      <c r="J8" s="76">
        <f aca="true" t="shared" si="1" ref="J8:J37">F8*J$4</f>
        <v>700000</v>
      </c>
      <c r="K8" s="76"/>
      <c r="L8" s="76">
        <v>800000</v>
      </c>
      <c r="N8" s="24"/>
      <c r="O8" s="24"/>
      <c r="P8" s="24"/>
      <c r="Q8" s="24"/>
      <c r="R8" s="24"/>
    </row>
    <row r="9" spans="2:18" ht="24" customHeight="1">
      <c r="B9" s="15">
        <v>5</v>
      </c>
      <c r="C9" s="77" t="s">
        <v>109</v>
      </c>
      <c r="D9" s="77" t="s">
        <v>110</v>
      </c>
      <c r="E9" s="39" t="s">
        <v>112</v>
      </c>
      <c r="F9" s="78">
        <v>0.895</v>
      </c>
      <c r="G9" s="74"/>
      <c r="H9" s="79" t="s">
        <v>117</v>
      </c>
      <c r="I9" s="76">
        <v>460000</v>
      </c>
      <c r="J9" s="76">
        <f t="shared" si="1"/>
        <v>313250</v>
      </c>
      <c r="K9" s="76"/>
      <c r="L9" s="76">
        <f t="shared" si="0"/>
        <v>295350</v>
      </c>
      <c r="N9" s="24">
        <f>F9*N$4</f>
        <v>447500</v>
      </c>
      <c r="O9" s="24">
        <f>F9*O$4</f>
        <v>402750</v>
      </c>
      <c r="P9" s="24">
        <f>F9*P$4</f>
        <v>358000</v>
      </c>
      <c r="Q9" s="24">
        <f>F9*Q$4</f>
        <v>313250</v>
      </c>
      <c r="R9" s="24">
        <f>F9*R$4</f>
        <v>295350</v>
      </c>
    </row>
    <row r="10" spans="2:18" ht="27.75" customHeight="1">
      <c r="B10" s="15">
        <v>6</v>
      </c>
      <c r="C10" s="80" t="s">
        <v>68</v>
      </c>
      <c r="D10" s="39" t="s">
        <v>69</v>
      </c>
      <c r="E10" s="39" t="s">
        <v>14</v>
      </c>
      <c r="F10" s="73">
        <v>1.7</v>
      </c>
      <c r="G10" s="81"/>
      <c r="H10" s="79" t="s">
        <v>189</v>
      </c>
      <c r="I10" s="76"/>
      <c r="J10" s="76">
        <f t="shared" si="1"/>
        <v>595000</v>
      </c>
      <c r="K10" s="76"/>
      <c r="L10" s="76">
        <f t="shared" si="0"/>
        <v>561000</v>
      </c>
      <c r="N10" s="24">
        <f>F10*N$4</f>
        <v>850000</v>
      </c>
      <c r="O10" s="24">
        <f>F10*O$4</f>
        <v>765000</v>
      </c>
      <c r="P10" s="24">
        <f>F10*P$4</f>
        <v>680000</v>
      </c>
      <c r="Q10" s="24">
        <f>F10*Q$4</f>
        <v>595000</v>
      </c>
      <c r="R10" s="24">
        <f>F10*R$4</f>
        <v>561000</v>
      </c>
    </row>
    <row r="11" spans="2:18" ht="33.75" customHeight="1">
      <c r="B11" s="15">
        <v>7</v>
      </c>
      <c r="C11" s="80" t="s">
        <v>99</v>
      </c>
      <c r="D11" s="82" t="s">
        <v>121</v>
      </c>
      <c r="E11" s="39" t="s">
        <v>15</v>
      </c>
      <c r="F11" s="78">
        <v>1.5</v>
      </c>
      <c r="G11" s="81"/>
      <c r="H11" s="79"/>
      <c r="I11" s="76"/>
      <c r="J11" s="76">
        <f t="shared" si="1"/>
        <v>525000</v>
      </c>
      <c r="K11" s="76"/>
      <c r="L11" s="76">
        <v>600000</v>
      </c>
      <c r="N11" s="24">
        <f aca="true" t="shared" si="2" ref="N11:N26">F11*N$4</f>
        <v>750000</v>
      </c>
      <c r="O11" s="24">
        <f aca="true" t="shared" si="3" ref="O11:O26">F11*O$4</f>
        <v>675000</v>
      </c>
      <c r="P11" s="24">
        <f aca="true" t="shared" si="4" ref="P11:P26">F11*P$4</f>
        <v>600000</v>
      </c>
      <c r="Q11" s="24">
        <f aca="true" t="shared" si="5" ref="Q11:Q26">F11*Q$4</f>
        <v>525000</v>
      </c>
      <c r="R11" s="24">
        <f aca="true" t="shared" si="6" ref="R11:R26">F11*R$4</f>
        <v>495000</v>
      </c>
    </row>
    <row r="12" spans="2:18" ht="24" customHeight="1">
      <c r="B12" s="15">
        <v>8</v>
      </c>
      <c r="C12" s="92" t="s">
        <v>33</v>
      </c>
      <c r="D12" s="92" t="s">
        <v>34</v>
      </c>
      <c r="E12" s="92" t="s">
        <v>12</v>
      </c>
      <c r="F12" s="93">
        <v>1.4</v>
      </c>
      <c r="G12" s="94" t="s">
        <v>35</v>
      </c>
      <c r="H12" s="95" t="s">
        <v>67</v>
      </c>
      <c r="I12" s="96">
        <v>380000</v>
      </c>
      <c r="J12" s="96">
        <f t="shared" si="1"/>
        <v>489999.99999999994</v>
      </c>
      <c r="K12" s="76"/>
      <c r="L12" s="76">
        <f t="shared" si="0"/>
        <v>461999.99999999994</v>
      </c>
      <c r="N12" s="24">
        <f t="shared" si="2"/>
        <v>700000</v>
      </c>
      <c r="O12" s="24">
        <f t="shared" si="3"/>
        <v>630000</v>
      </c>
      <c r="P12" s="24">
        <f t="shared" si="4"/>
        <v>560000</v>
      </c>
      <c r="Q12" s="24">
        <f t="shared" si="5"/>
        <v>489999.99999999994</v>
      </c>
      <c r="R12" s="24">
        <f t="shared" si="6"/>
        <v>461999.99999999994</v>
      </c>
    </row>
    <row r="13" spans="2:18" ht="24" customHeight="1">
      <c r="B13" s="15">
        <v>9</v>
      </c>
      <c r="C13" s="39" t="s">
        <v>36</v>
      </c>
      <c r="D13" s="39" t="s">
        <v>37</v>
      </c>
      <c r="E13" s="39" t="s">
        <v>12</v>
      </c>
      <c r="F13" s="73">
        <v>1.6</v>
      </c>
      <c r="G13" s="74" t="s">
        <v>38</v>
      </c>
      <c r="H13" s="75"/>
      <c r="I13" s="76">
        <v>750000</v>
      </c>
      <c r="J13" s="76">
        <f t="shared" si="1"/>
        <v>560000</v>
      </c>
      <c r="K13" s="76"/>
      <c r="L13" s="76">
        <f t="shared" si="0"/>
        <v>528000</v>
      </c>
      <c r="N13" s="24">
        <f t="shared" si="2"/>
        <v>800000</v>
      </c>
      <c r="O13" s="24">
        <f t="shared" si="3"/>
        <v>720000</v>
      </c>
      <c r="P13" s="24">
        <f t="shared" si="4"/>
        <v>640000</v>
      </c>
      <c r="Q13" s="24">
        <f t="shared" si="5"/>
        <v>560000</v>
      </c>
      <c r="R13" s="24">
        <f t="shared" si="6"/>
        <v>528000</v>
      </c>
    </row>
    <row r="14" spans="2:18" ht="32.25" customHeight="1">
      <c r="B14" s="15">
        <v>10</v>
      </c>
      <c r="C14" s="80" t="s">
        <v>39</v>
      </c>
      <c r="D14" s="82" t="s">
        <v>102</v>
      </c>
      <c r="E14" s="39" t="s">
        <v>16</v>
      </c>
      <c r="F14" s="78">
        <v>0.93</v>
      </c>
      <c r="G14" s="81"/>
      <c r="H14" s="75" t="s">
        <v>103</v>
      </c>
      <c r="I14" s="76"/>
      <c r="J14" s="76">
        <f t="shared" si="1"/>
        <v>325500</v>
      </c>
      <c r="K14" s="76"/>
      <c r="L14" s="76">
        <f t="shared" si="0"/>
        <v>306900</v>
      </c>
      <c r="N14" s="24">
        <f t="shared" si="2"/>
        <v>465000</v>
      </c>
      <c r="O14" s="24">
        <f t="shared" si="3"/>
        <v>418500</v>
      </c>
      <c r="P14" s="24">
        <f t="shared" si="4"/>
        <v>372000</v>
      </c>
      <c r="Q14" s="24">
        <f t="shared" si="5"/>
        <v>325500</v>
      </c>
      <c r="R14" s="24">
        <f t="shared" si="6"/>
        <v>306900</v>
      </c>
    </row>
    <row r="15" spans="2:18" ht="32.25" customHeight="1">
      <c r="B15" s="15">
        <v>11</v>
      </c>
      <c r="C15" s="80" t="s">
        <v>40</v>
      </c>
      <c r="D15" s="82" t="s">
        <v>41</v>
      </c>
      <c r="E15" s="39" t="s">
        <v>15</v>
      </c>
      <c r="F15" s="78">
        <v>0.8</v>
      </c>
      <c r="G15" s="81"/>
      <c r="H15" s="75"/>
      <c r="I15" s="76"/>
      <c r="J15" s="76">
        <f t="shared" si="1"/>
        <v>280000</v>
      </c>
      <c r="K15" s="76"/>
      <c r="L15" s="76">
        <v>300000</v>
      </c>
      <c r="N15" s="24">
        <f t="shared" si="2"/>
        <v>400000</v>
      </c>
      <c r="O15" s="24">
        <f t="shared" si="3"/>
        <v>360000</v>
      </c>
      <c r="P15" s="24">
        <f t="shared" si="4"/>
        <v>320000</v>
      </c>
      <c r="Q15" s="24">
        <f t="shared" si="5"/>
        <v>280000</v>
      </c>
      <c r="R15" s="24">
        <f t="shared" si="6"/>
        <v>264000</v>
      </c>
    </row>
    <row r="16" spans="2:18" ht="32.25" customHeight="1">
      <c r="B16" s="15">
        <v>12</v>
      </c>
      <c r="C16" s="80" t="s">
        <v>100</v>
      </c>
      <c r="D16" s="82" t="s">
        <v>101</v>
      </c>
      <c r="E16" s="39" t="s">
        <v>15</v>
      </c>
      <c r="F16" s="78">
        <v>4</v>
      </c>
      <c r="G16" s="81"/>
      <c r="H16" s="75"/>
      <c r="I16" s="76"/>
      <c r="J16" s="76">
        <f t="shared" si="1"/>
        <v>1400000</v>
      </c>
      <c r="K16" s="76"/>
      <c r="L16" s="76">
        <f t="shared" si="0"/>
        <v>1320000</v>
      </c>
      <c r="N16" s="24">
        <f t="shared" si="2"/>
        <v>2000000</v>
      </c>
      <c r="O16" s="24">
        <f t="shared" si="3"/>
        <v>1800000</v>
      </c>
      <c r="P16" s="24">
        <f t="shared" si="4"/>
        <v>1600000</v>
      </c>
      <c r="Q16" s="24">
        <f t="shared" si="5"/>
        <v>1400000</v>
      </c>
      <c r="R16" s="24">
        <f t="shared" si="6"/>
        <v>1320000</v>
      </c>
    </row>
    <row r="17" spans="2:18" ht="39" customHeight="1">
      <c r="B17" s="15">
        <v>13</v>
      </c>
      <c r="C17" s="80" t="s">
        <v>77</v>
      </c>
      <c r="D17" s="82" t="s">
        <v>78</v>
      </c>
      <c r="E17" s="39" t="s">
        <v>75</v>
      </c>
      <c r="F17" s="73">
        <v>1.62</v>
      </c>
      <c r="G17" s="81"/>
      <c r="H17" s="79" t="s">
        <v>79</v>
      </c>
      <c r="I17" s="76"/>
      <c r="J17" s="76">
        <f t="shared" si="1"/>
        <v>567000</v>
      </c>
      <c r="K17" s="76"/>
      <c r="L17" s="76">
        <f t="shared" si="0"/>
        <v>534600</v>
      </c>
      <c r="N17" s="24">
        <f t="shared" si="2"/>
        <v>810000</v>
      </c>
      <c r="O17" s="24">
        <f t="shared" si="3"/>
        <v>729000</v>
      </c>
      <c r="P17" s="24">
        <f t="shared" si="4"/>
        <v>648000</v>
      </c>
      <c r="Q17" s="24">
        <f t="shared" si="5"/>
        <v>567000</v>
      </c>
      <c r="R17" s="24">
        <f t="shared" si="6"/>
        <v>534600</v>
      </c>
    </row>
    <row r="18" spans="2:18" ht="41.25" customHeight="1">
      <c r="B18" s="15">
        <v>14</v>
      </c>
      <c r="C18" s="80" t="s">
        <v>72</v>
      </c>
      <c r="D18" s="82" t="s">
        <v>73</v>
      </c>
      <c r="E18" s="39" t="s">
        <v>75</v>
      </c>
      <c r="F18" s="73"/>
      <c r="G18" s="81"/>
      <c r="H18" s="75" t="s">
        <v>76</v>
      </c>
      <c r="I18" s="76"/>
      <c r="J18" s="76">
        <f t="shared" si="1"/>
        <v>0</v>
      </c>
      <c r="K18" s="76"/>
      <c r="L18" s="76">
        <f t="shared" si="0"/>
        <v>0</v>
      </c>
      <c r="N18" s="24">
        <f t="shared" si="2"/>
        <v>0</v>
      </c>
      <c r="O18" s="24">
        <f t="shared" si="3"/>
        <v>0</v>
      </c>
      <c r="P18" s="24">
        <f t="shared" si="4"/>
        <v>0</v>
      </c>
      <c r="Q18" s="24">
        <f t="shared" si="5"/>
        <v>0</v>
      </c>
      <c r="R18" s="24">
        <f t="shared" si="6"/>
        <v>0</v>
      </c>
    </row>
    <row r="19" spans="2:18" ht="24" customHeight="1">
      <c r="B19" s="15">
        <v>15</v>
      </c>
      <c r="C19" s="83" t="s">
        <v>70</v>
      </c>
      <c r="D19" s="82" t="s">
        <v>71</v>
      </c>
      <c r="E19" s="39" t="s">
        <v>75</v>
      </c>
      <c r="F19" s="73">
        <v>4.2</v>
      </c>
      <c r="G19" s="81"/>
      <c r="H19" s="84" t="s">
        <v>74</v>
      </c>
      <c r="I19" s="76"/>
      <c r="J19" s="76">
        <f t="shared" si="1"/>
        <v>1470000</v>
      </c>
      <c r="K19" s="76"/>
      <c r="L19" s="76">
        <f t="shared" si="0"/>
        <v>1386000</v>
      </c>
      <c r="N19" s="24">
        <f t="shared" si="2"/>
        <v>2100000</v>
      </c>
      <c r="O19" s="24">
        <f t="shared" si="3"/>
        <v>1890000</v>
      </c>
      <c r="P19" s="24">
        <f t="shared" si="4"/>
        <v>1680000</v>
      </c>
      <c r="Q19" s="24">
        <f t="shared" si="5"/>
        <v>1470000</v>
      </c>
      <c r="R19" s="24">
        <f t="shared" si="6"/>
        <v>1386000</v>
      </c>
    </row>
    <row r="20" spans="2:18" ht="24" customHeight="1">
      <c r="B20" s="15">
        <v>16</v>
      </c>
      <c r="C20" s="83" t="s">
        <v>23</v>
      </c>
      <c r="D20" s="82" t="s">
        <v>123</v>
      </c>
      <c r="E20" s="39" t="s">
        <v>18</v>
      </c>
      <c r="F20" s="73"/>
      <c r="G20" s="81"/>
      <c r="H20" s="84"/>
      <c r="I20" s="76"/>
      <c r="J20" s="76">
        <f t="shared" si="1"/>
        <v>0</v>
      </c>
      <c r="K20" s="76"/>
      <c r="L20" s="76">
        <f t="shared" si="0"/>
        <v>0</v>
      </c>
      <c r="N20" s="24">
        <f t="shared" si="2"/>
        <v>0</v>
      </c>
      <c r="O20" s="24">
        <f t="shared" si="3"/>
        <v>0</v>
      </c>
      <c r="P20" s="24">
        <f t="shared" si="4"/>
        <v>0</v>
      </c>
      <c r="Q20" s="24">
        <f t="shared" si="5"/>
        <v>0</v>
      </c>
      <c r="R20" s="24">
        <f t="shared" si="6"/>
        <v>0</v>
      </c>
    </row>
    <row r="21" spans="2:18" ht="24" customHeight="1">
      <c r="B21" s="15">
        <v>17</v>
      </c>
      <c r="C21" s="80" t="s">
        <v>86</v>
      </c>
      <c r="D21" s="39" t="s">
        <v>87</v>
      </c>
      <c r="E21" s="39" t="s">
        <v>11</v>
      </c>
      <c r="F21" s="78">
        <v>0.45</v>
      </c>
      <c r="G21" s="81"/>
      <c r="H21" s="75" t="s">
        <v>91</v>
      </c>
      <c r="I21" s="76"/>
      <c r="J21" s="76">
        <f t="shared" si="1"/>
        <v>157500</v>
      </c>
      <c r="K21" s="76"/>
      <c r="L21" s="76">
        <f t="shared" si="0"/>
        <v>148500</v>
      </c>
      <c r="N21" s="24">
        <f t="shared" si="2"/>
        <v>225000</v>
      </c>
      <c r="O21" s="24">
        <f t="shared" si="3"/>
        <v>202500</v>
      </c>
      <c r="P21" s="24">
        <f t="shared" si="4"/>
        <v>180000</v>
      </c>
      <c r="Q21" s="24">
        <f t="shared" si="5"/>
        <v>157500</v>
      </c>
      <c r="R21" s="24">
        <f t="shared" si="6"/>
        <v>148500</v>
      </c>
    </row>
    <row r="22" spans="2:18" ht="24" customHeight="1">
      <c r="B22" s="15">
        <v>18</v>
      </c>
      <c r="C22" s="80" t="s">
        <v>84</v>
      </c>
      <c r="D22" s="39" t="s">
        <v>85</v>
      </c>
      <c r="E22" s="39" t="s">
        <v>11</v>
      </c>
      <c r="F22" s="78">
        <v>0.55</v>
      </c>
      <c r="G22" s="81"/>
      <c r="H22" s="79" t="s">
        <v>90</v>
      </c>
      <c r="I22" s="76"/>
      <c r="J22" s="76">
        <f t="shared" si="1"/>
        <v>192500.00000000003</v>
      </c>
      <c r="K22" s="76"/>
      <c r="L22" s="76">
        <f t="shared" si="0"/>
        <v>181500.00000000003</v>
      </c>
      <c r="N22" s="24">
        <f t="shared" si="2"/>
        <v>275000</v>
      </c>
      <c r="O22" s="24">
        <f t="shared" si="3"/>
        <v>247500.00000000003</v>
      </c>
      <c r="P22" s="24">
        <f t="shared" si="4"/>
        <v>220000.00000000003</v>
      </c>
      <c r="Q22" s="24">
        <f t="shared" si="5"/>
        <v>192500.00000000003</v>
      </c>
      <c r="R22" s="24">
        <f t="shared" si="6"/>
        <v>181500.00000000003</v>
      </c>
    </row>
    <row r="23" spans="2:18" ht="24" customHeight="1">
      <c r="B23" s="15">
        <v>19</v>
      </c>
      <c r="C23" s="39" t="s">
        <v>46</v>
      </c>
      <c r="D23" s="39" t="s">
        <v>19</v>
      </c>
      <c r="E23" s="39" t="s">
        <v>18</v>
      </c>
      <c r="F23" s="78">
        <v>0.73</v>
      </c>
      <c r="G23" s="74" t="s">
        <v>47</v>
      </c>
      <c r="H23" s="75" t="s">
        <v>65</v>
      </c>
      <c r="I23" s="76">
        <v>370000</v>
      </c>
      <c r="J23" s="76">
        <f t="shared" si="1"/>
        <v>255500</v>
      </c>
      <c r="K23" s="76"/>
      <c r="L23" s="76">
        <f t="shared" si="0"/>
        <v>240900</v>
      </c>
      <c r="N23" s="24">
        <f t="shared" si="2"/>
        <v>365000</v>
      </c>
      <c r="O23" s="24">
        <f t="shared" si="3"/>
        <v>328500</v>
      </c>
      <c r="P23" s="24">
        <f t="shared" si="4"/>
        <v>292000</v>
      </c>
      <c r="Q23" s="24">
        <f t="shared" si="5"/>
        <v>255500</v>
      </c>
      <c r="R23" s="24">
        <f t="shared" si="6"/>
        <v>240900</v>
      </c>
    </row>
    <row r="24" spans="2:18" ht="24" customHeight="1">
      <c r="B24" s="15">
        <v>20</v>
      </c>
      <c r="C24" s="80" t="s">
        <v>46</v>
      </c>
      <c r="D24" s="39" t="s">
        <v>19</v>
      </c>
      <c r="E24" s="39" t="s">
        <v>18</v>
      </c>
      <c r="F24" s="73"/>
      <c r="G24" s="81"/>
      <c r="H24" s="75"/>
      <c r="I24" s="76"/>
      <c r="J24" s="76">
        <f t="shared" si="1"/>
        <v>0</v>
      </c>
      <c r="K24" s="76"/>
      <c r="L24" s="76">
        <f t="shared" si="0"/>
        <v>0</v>
      </c>
      <c r="N24" s="24">
        <f t="shared" si="2"/>
        <v>0</v>
      </c>
      <c r="O24" s="24">
        <f t="shared" si="3"/>
        <v>0</v>
      </c>
      <c r="P24" s="24">
        <f t="shared" si="4"/>
        <v>0</v>
      </c>
      <c r="Q24" s="24">
        <f t="shared" si="5"/>
        <v>0</v>
      </c>
      <c r="R24" s="24">
        <f t="shared" si="6"/>
        <v>0</v>
      </c>
    </row>
    <row r="25" spans="2:18" ht="24" customHeight="1">
      <c r="B25" s="15">
        <v>21</v>
      </c>
      <c r="C25" s="80" t="s">
        <v>80</v>
      </c>
      <c r="D25" s="39" t="s">
        <v>81</v>
      </c>
      <c r="E25" s="39" t="s">
        <v>11</v>
      </c>
      <c r="F25" s="73">
        <v>1</v>
      </c>
      <c r="G25" s="81"/>
      <c r="H25" s="85" t="s">
        <v>88</v>
      </c>
      <c r="I25" s="76"/>
      <c r="J25" s="76">
        <f t="shared" si="1"/>
        <v>350000</v>
      </c>
      <c r="K25" s="76"/>
      <c r="L25" s="76">
        <v>400000</v>
      </c>
      <c r="N25" s="24">
        <f t="shared" si="2"/>
        <v>500000</v>
      </c>
      <c r="O25" s="24">
        <f t="shared" si="3"/>
        <v>450000</v>
      </c>
      <c r="P25" s="24">
        <f t="shared" si="4"/>
        <v>400000</v>
      </c>
      <c r="Q25" s="24">
        <f t="shared" si="5"/>
        <v>350000</v>
      </c>
      <c r="R25" s="24">
        <f t="shared" si="6"/>
        <v>330000</v>
      </c>
    </row>
    <row r="26" spans="2:18" ht="24" customHeight="1">
      <c r="B26" s="15">
        <v>22</v>
      </c>
      <c r="C26" s="39" t="s">
        <v>50</v>
      </c>
      <c r="D26" s="39" t="s">
        <v>48</v>
      </c>
      <c r="E26" s="39" t="s">
        <v>16</v>
      </c>
      <c r="F26" s="78">
        <v>1.85</v>
      </c>
      <c r="G26" s="74" t="s">
        <v>49</v>
      </c>
      <c r="H26" s="75" t="s">
        <v>61</v>
      </c>
      <c r="I26" s="76">
        <v>925000</v>
      </c>
      <c r="J26" s="76">
        <f t="shared" si="1"/>
        <v>647500</v>
      </c>
      <c r="K26" s="76"/>
      <c r="L26" s="76">
        <f t="shared" si="0"/>
        <v>610500</v>
      </c>
      <c r="N26" s="24">
        <f t="shared" si="2"/>
        <v>925000</v>
      </c>
      <c r="O26" s="24">
        <f t="shared" si="3"/>
        <v>832500</v>
      </c>
      <c r="P26" s="24">
        <f t="shared" si="4"/>
        <v>740000</v>
      </c>
      <c r="Q26" s="24">
        <f t="shared" si="5"/>
        <v>647500</v>
      </c>
      <c r="R26" s="24">
        <f t="shared" si="6"/>
        <v>610500</v>
      </c>
    </row>
    <row r="27" spans="2:18" ht="24" customHeight="1">
      <c r="B27" s="15">
        <v>23</v>
      </c>
      <c r="C27" s="39" t="s">
        <v>175</v>
      </c>
      <c r="D27" s="39" t="s">
        <v>174</v>
      </c>
      <c r="E27" s="39" t="s">
        <v>113</v>
      </c>
      <c r="F27" s="78"/>
      <c r="G27" s="74"/>
      <c r="H27" s="75"/>
      <c r="I27" s="76"/>
      <c r="J27" s="76">
        <f t="shared" si="1"/>
        <v>0</v>
      </c>
      <c r="K27" s="76"/>
      <c r="L27" s="76"/>
      <c r="N27" s="24"/>
      <c r="O27" s="24"/>
      <c r="P27" s="24"/>
      <c r="Q27" s="24"/>
      <c r="R27" s="24"/>
    </row>
    <row r="28" spans="2:18" ht="24" customHeight="1">
      <c r="B28" s="15">
        <v>24</v>
      </c>
      <c r="C28" s="39" t="s">
        <v>176</v>
      </c>
      <c r="D28" s="39" t="s">
        <v>177</v>
      </c>
      <c r="E28" s="39" t="s">
        <v>113</v>
      </c>
      <c r="F28" s="78"/>
      <c r="G28" s="74"/>
      <c r="H28" s="75"/>
      <c r="I28" s="76"/>
      <c r="J28" s="76">
        <f t="shared" si="1"/>
        <v>0</v>
      </c>
      <c r="K28" s="76"/>
      <c r="L28" s="76"/>
      <c r="N28" s="24"/>
      <c r="O28" s="24"/>
      <c r="P28" s="24"/>
      <c r="Q28" s="24"/>
      <c r="R28" s="24"/>
    </row>
    <row r="29" spans="2:18" ht="24" customHeight="1">
      <c r="B29" s="15">
        <v>25</v>
      </c>
      <c r="C29" s="80" t="s">
        <v>104</v>
      </c>
      <c r="D29" s="39" t="s">
        <v>105</v>
      </c>
      <c r="E29" s="39" t="s">
        <v>113</v>
      </c>
      <c r="F29" s="78">
        <v>1.14</v>
      </c>
      <c r="G29" s="81"/>
      <c r="H29" s="75" t="s">
        <v>114</v>
      </c>
      <c r="I29" s="76">
        <v>670000</v>
      </c>
      <c r="J29" s="76">
        <f t="shared" si="1"/>
        <v>398999.99999999994</v>
      </c>
      <c r="K29" s="76"/>
      <c r="L29" s="76">
        <f t="shared" si="0"/>
        <v>376199.99999999994</v>
      </c>
      <c r="N29" s="24">
        <f>F29*N$4</f>
        <v>570000</v>
      </c>
      <c r="O29" s="24">
        <f>F29*O$4</f>
        <v>512999.99999999994</v>
      </c>
      <c r="P29" s="24">
        <f>F29*P$4</f>
        <v>455999.99999999994</v>
      </c>
      <c r="Q29" s="24">
        <f>F29*Q$4</f>
        <v>398999.99999999994</v>
      </c>
      <c r="R29" s="24">
        <f>F29*R$4</f>
        <v>376199.99999999994</v>
      </c>
    </row>
    <row r="30" spans="2:18" ht="24" customHeight="1">
      <c r="B30" s="15">
        <v>26</v>
      </c>
      <c r="C30" s="80" t="s">
        <v>92</v>
      </c>
      <c r="D30" s="39" t="s">
        <v>93</v>
      </c>
      <c r="E30" s="39" t="s">
        <v>98</v>
      </c>
      <c r="F30" s="90">
        <v>2.282</v>
      </c>
      <c r="G30" s="81"/>
      <c r="H30" s="75"/>
      <c r="I30" s="76"/>
      <c r="J30" s="76">
        <f t="shared" si="1"/>
        <v>798700</v>
      </c>
      <c r="K30" s="76"/>
      <c r="L30" s="76">
        <f t="shared" si="0"/>
        <v>753060</v>
      </c>
      <c r="N30" s="24">
        <f>F30*N$4</f>
        <v>1141000</v>
      </c>
      <c r="O30" s="24">
        <f>F30*O$4</f>
        <v>1026900</v>
      </c>
      <c r="P30" s="24">
        <f>F30*P$4</f>
        <v>912800</v>
      </c>
      <c r="Q30" s="24">
        <f>F30*Q$4</f>
        <v>798700</v>
      </c>
      <c r="R30" s="24">
        <f>F30*R$4</f>
        <v>753060</v>
      </c>
    </row>
    <row r="31" spans="2:18" ht="24" customHeight="1">
      <c r="B31" s="15">
        <v>27</v>
      </c>
      <c r="C31" s="80" t="s">
        <v>182</v>
      </c>
      <c r="D31" s="39" t="s">
        <v>183</v>
      </c>
      <c r="E31" s="39" t="s">
        <v>98</v>
      </c>
      <c r="F31" s="78"/>
      <c r="G31" s="81"/>
      <c r="H31" s="75"/>
      <c r="I31" s="76"/>
      <c r="J31" s="76">
        <f t="shared" si="1"/>
        <v>0</v>
      </c>
      <c r="K31" s="76"/>
      <c r="L31" s="76">
        <v>500000</v>
      </c>
      <c r="N31" s="24"/>
      <c r="O31" s="24"/>
      <c r="P31" s="24"/>
      <c r="Q31" s="24"/>
      <c r="R31" s="24"/>
    </row>
    <row r="32" spans="2:18" s="25" customFormat="1" ht="24" customHeight="1">
      <c r="B32" s="15">
        <v>28</v>
      </c>
      <c r="C32" s="80" t="s">
        <v>173</v>
      </c>
      <c r="D32" s="80" t="s">
        <v>170</v>
      </c>
      <c r="E32" s="80" t="s">
        <v>98</v>
      </c>
      <c r="F32" s="86"/>
      <c r="G32" s="87"/>
      <c r="H32" s="88"/>
      <c r="I32" s="89"/>
      <c r="J32" s="76">
        <f t="shared" si="1"/>
        <v>0</v>
      </c>
      <c r="K32" s="76"/>
      <c r="L32" s="76"/>
      <c r="M32" s="38"/>
      <c r="N32" s="24"/>
      <c r="O32" s="24"/>
      <c r="P32" s="24"/>
      <c r="Q32" s="24"/>
      <c r="R32" s="24"/>
    </row>
    <row r="33" spans="2:18" s="25" customFormat="1" ht="24" customHeight="1">
      <c r="B33" s="15">
        <v>29</v>
      </c>
      <c r="C33" s="80" t="s">
        <v>185</v>
      </c>
      <c r="D33" s="80" t="s">
        <v>186</v>
      </c>
      <c r="E33" s="80" t="s">
        <v>98</v>
      </c>
      <c r="F33" s="86"/>
      <c r="G33" s="87"/>
      <c r="H33" s="88"/>
      <c r="I33" s="89"/>
      <c r="J33" s="76">
        <f t="shared" si="1"/>
        <v>0</v>
      </c>
      <c r="K33" s="76"/>
      <c r="L33" s="76">
        <v>550000</v>
      </c>
      <c r="M33" s="38"/>
      <c r="N33" s="24"/>
      <c r="O33" s="24"/>
      <c r="P33" s="24"/>
      <c r="Q33" s="24"/>
      <c r="R33" s="24"/>
    </row>
    <row r="34" spans="2:18" ht="28.5" customHeight="1">
      <c r="B34" s="15">
        <v>30</v>
      </c>
      <c r="C34" s="80" t="s">
        <v>94</v>
      </c>
      <c r="D34" s="39" t="s">
        <v>95</v>
      </c>
      <c r="E34" s="39" t="s">
        <v>98</v>
      </c>
      <c r="F34" s="78">
        <v>1.2</v>
      </c>
      <c r="G34" s="81"/>
      <c r="H34" s="75"/>
      <c r="I34" s="76"/>
      <c r="J34" s="76">
        <f t="shared" si="1"/>
        <v>420000</v>
      </c>
      <c r="K34" s="76"/>
      <c r="L34" s="76">
        <v>550000</v>
      </c>
      <c r="N34" s="24">
        <f>F34*N$4</f>
        <v>600000</v>
      </c>
      <c r="O34" s="24">
        <f>F34*O$4</f>
        <v>540000</v>
      </c>
      <c r="P34" s="24">
        <f>F34*P$4</f>
        <v>480000</v>
      </c>
      <c r="Q34" s="24">
        <f>F34*Q$4</f>
        <v>420000</v>
      </c>
      <c r="R34" s="24">
        <f>F34*R$4</f>
        <v>396000</v>
      </c>
    </row>
    <row r="35" spans="2:18" ht="24" customHeight="1">
      <c r="B35" s="15">
        <v>31</v>
      </c>
      <c r="C35" s="80" t="s">
        <v>106</v>
      </c>
      <c r="D35" s="39" t="s">
        <v>107</v>
      </c>
      <c r="E35" s="39" t="s">
        <v>112</v>
      </c>
      <c r="F35" s="78">
        <v>0.23</v>
      </c>
      <c r="G35" s="74"/>
      <c r="H35" s="79" t="s">
        <v>115</v>
      </c>
      <c r="I35" s="76">
        <v>130000</v>
      </c>
      <c r="J35" s="76">
        <f t="shared" si="1"/>
        <v>80500</v>
      </c>
      <c r="K35" s="76"/>
      <c r="L35" s="76">
        <f t="shared" si="0"/>
        <v>75900</v>
      </c>
      <c r="N35" s="24">
        <f>F35*N$4</f>
        <v>115000</v>
      </c>
      <c r="O35" s="24">
        <f>F35*O$4</f>
        <v>103500</v>
      </c>
      <c r="P35" s="24">
        <f>F35*P$4</f>
        <v>92000</v>
      </c>
      <c r="Q35" s="24">
        <f>F35*Q$4</f>
        <v>80500</v>
      </c>
      <c r="R35" s="24">
        <f>F35*R$4</f>
        <v>75900</v>
      </c>
    </row>
    <row r="36" spans="2:18" ht="24" customHeight="1">
      <c r="B36" s="15">
        <v>32</v>
      </c>
      <c r="C36" s="80" t="s">
        <v>106</v>
      </c>
      <c r="D36" s="39" t="s">
        <v>111</v>
      </c>
      <c r="E36" s="39" t="s">
        <v>112</v>
      </c>
      <c r="F36" s="78">
        <v>0.45</v>
      </c>
      <c r="G36" s="74"/>
      <c r="H36" s="75" t="s">
        <v>118</v>
      </c>
      <c r="I36" s="76">
        <v>120000</v>
      </c>
      <c r="J36" s="76">
        <f t="shared" si="1"/>
        <v>157500</v>
      </c>
      <c r="K36" s="76"/>
      <c r="L36" s="76">
        <f t="shared" si="0"/>
        <v>148500</v>
      </c>
      <c r="N36" s="24">
        <f>F36*N$4</f>
        <v>225000</v>
      </c>
      <c r="O36" s="24">
        <f>F36*O$4</f>
        <v>202500</v>
      </c>
      <c r="P36" s="24">
        <f>F36*P$4</f>
        <v>180000</v>
      </c>
      <c r="Q36" s="24">
        <f>F36*Q$4</f>
        <v>157500</v>
      </c>
      <c r="R36" s="24">
        <f>F36*R$4</f>
        <v>148500</v>
      </c>
    </row>
    <row r="37" spans="2:18" ht="24" customHeight="1">
      <c r="B37" s="15">
        <v>33</v>
      </c>
      <c r="C37" s="80" t="s">
        <v>108</v>
      </c>
      <c r="D37" s="39" t="s">
        <v>119</v>
      </c>
      <c r="E37" s="39" t="s">
        <v>112</v>
      </c>
      <c r="F37" s="78">
        <v>0.5</v>
      </c>
      <c r="G37" s="74"/>
      <c r="H37" s="75" t="s">
        <v>116</v>
      </c>
      <c r="I37" s="76">
        <v>200000</v>
      </c>
      <c r="J37" s="76">
        <f t="shared" si="1"/>
        <v>175000</v>
      </c>
      <c r="K37" s="76"/>
      <c r="L37" s="76">
        <f t="shared" si="0"/>
        <v>165000</v>
      </c>
      <c r="N37" s="24">
        <f>F37*N$4</f>
        <v>250000</v>
      </c>
      <c r="O37" s="24">
        <f>F37*O$4</f>
        <v>225000</v>
      </c>
      <c r="P37" s="24">
        <f>F37*P$4</f>
        <v>200000</v>
      </c>
      <c r="Q37" s="24">
        <f>F37*Q$4</f>
        <v>175000</v>
      </c>
      <c r="R37" s="24">
        <f>F37*R$4</f>
        <v>165000</v>
      </c>
    </row>
    <row r="38" spans="2:18" ht="24" customHeight="1">
      <c r="B38" s="39"/>
      <c r="C38" s="80"/>
      <c r="D38" s="39"/>
      <c r="E38" s="39"/>
      <c r="F38" s="78"/>
      <c r="G38" s="74"/>
      <c r="H38" s="75"/>
      <c r="I38" s="76"/>
      <c r="J38" s="76"/>
      <c r="K38" s="76"/>
      <c r="L38" s="76"/>
      <c r="N38" s="24"/>
      <c r="O38" s="24"/>
      <c r="P38" s="24"/>
      <c r="Q38" s="24"/>
      <c r="R38" s="24"/>
    </row>
    <row r="39" spans="2:18" ht="24" customHeight="1">
      <c r="B39" s="39"/>
      <c r="C39" s="80"/>
      <c r="D39" s="39"/>
      <c r="E39" s="39"/>
      <c r="F39" s="78"/>
      <c r="G39" s="74"/>
      <c r="H39" s="75"/>
      <c r="I39" s="76"/>
      <c r="J39" s="96"/>
      <c r="K39" s="76"/>
      <c r="L39" s="76"/>
      <c r="N39" s="24"/>
      <c r="O39" s="24"/>
      <c r="P39" s="24"/>
      <c r="Q39" s="24"/>
      <c r="R39" s="24"/>
    </row>
    <row r="40" ht="23.25" customHeight="1">
      <c r="J40" s="100"/>
    </row>
  </sheetData>
  <sheetProtection/>
  <mergeCells count="2">
    <mergeCell ref="G4:H4"/>
    <mergeCell ref="B2:L2"/>
  </mergeCells>
  <printOptions/>
  <pageMargins left="1.23" right="0.28" top="0.3" bottom="0.31" header="0.18" footer="0.21"/>
  <pageSetup horizontalDpi="300" verticalDpi="300" orientation="landscape" paperSize="9" scale="54" r:id="rId1"/>
  <headerFooter alignWithMargins="0">
    <oddHeader>&amp;RCieszyn, 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I45"/>
  <sheetViews>
    <sheetView zoomScaleSheetLayoutView="130" zoomScalePageLayoutView="0" workbookViewId="0" topLeftCell="A16">
      <selection activeCell="I11" sqref="I11"/>
    </sheetView>
  </sheetViews>
  <sheetFormatPr defaultColWidth="9.140625" defaultRowHeight="12.75"/>
  <cols>
    <col min="2" max="2" width="11.00390625" style="0" customWidth="1"/>
    <col min="3" max="3" width="26.140625" style="0" customWidth="1"/>
    <col min="4" max="4" width="12.421875" style="0" customWidth="1"/>
    <col min="5" max="5" width="10.28125" style="0" customWidth="1"/>
    <col min="6" max="6" width="14.7109375" style="0" customWidth="1"/>
    <col min="7" max="7" width="13.421875" style="0" customWidth="1"/>
    <col min="8" max="8" width="13.140625" style="0" customWidth="1"/>
    <col min="9" max="9" width="43.140625" style="0" customWidth="1"/>
  </cols>
  <sheetData>
    <row r="2" ht="12.75">
      <c r="C2" t="s">
        <v>199</v>
      </c>
    </row>
    <row r="4" spans="2:9" ht="25.5">
      <c r="B4" s="8" t="s">
        <v>1</v>
      </c>
      <c r="C4" s="8" t="s">
        <v>2</v>
      </c>
      <c r="D4" s="8" t="s">
        <v>3</v>
      </c>
      <c r="E4" s="8" t="s">
        <v>4</v>
      </c>
      <c r="F4" s="8" t="s">
        <v>6</v>
      </c>
      <c r="G4" s="8" t="s">
        <v>190</v>
      </c>
      <c r="H4" s="8" t="s">
        <v>3</v>
      </c>
      <c r="I4" s="62" t="s">
        <v>127</v>
      </c>
    </row>
    <row r="5" spans="2:9" ht="24" customHeight="1">
      <c r="B5" s="107"/>
      <c r="C5" s="102" t="s">
        <v>93</v>
      </c>
      <c r="D5" s="102" t="s">
        <v>98</v>
      </c>
      <c r="E5" s="103"/>
      <c r="F5" s="104">
        <v>100000</v>
      </c>
      <c r="G5" s="104">
        <v>100000</v>
      </c>
      <c r="H5" s="104"/>
      <c r="I5" s="64" t="s">
        <v>133</v>
      </c>
    </row>
    <row r="6" spans="2:9" ht="24" customHeight="1">
      <c r="B6" s="108">
        <v>2603</v>
      </c>
      <c r="C6" s="102" t="s">
        <v>7</v>
      </c>
      <c r="D6" s="102" t="s">
        <v>8</v>
      </c>
      <c r="E6" s="103">
        <v>0.8</v>
      </c>
      <c r="F6" s="104">
        <v>280000</v>
      </c>
      <c r="G6" s="104">
        <v>200000</v>
      </c>
      <c r="H6" s="104">
        <v>80000</v>
      </c>
      <c r="I6" s="64"/>
    </row>
    <row r="7" spans="2:9" ht="24" customHeight="1">
      <c r="B7" s="108">
        <v>2612</v>
      </c>
      <c r="C7" s="102" t="s">
        <v>191</v>
      </c>
      <c r="D7" s="102" t="s">
        <v>14</v>
      </c>
      <c r="E7" s="103">
        <v>1</v>
      </c>
      <c r="F7" s="104">
        <v>350000</v>
      </c>
      <c r="G7" s="104">
        <v>350000</v>
      </c>
      <c r="H7" s="104"/>
      <c r="I7" s="64"/>
    </row>
    <row r="8" spans="2:9" ht="24" customHeight="1">
      <c r="B8" s="108">
        <v>2619</v>
      </c>
      <c r="C8" s="102" t="s">
        <v>13</v>
      </c>
      <c r="D8" s="102" t="s">
        <v>12</v>
      </c>
      <c r="E8" s="103">
        <v>0.85</v>
      </c>
      <c r="F8" s="104">
        <v>400000</v>
      </c>
      <c r="G8" s="104">
        <v>400000</v>
      </c>
      <c r="H8" s="104"/>
      <c r="I8" s="64" t="s">
        <v>192</v>
      </c>
    </row>
    <row r="9" spans="2:9" ht="24" customHeight="1">
      <c r="B9" s="108">
        <v>2608</v>
      </c>
      <c r="C9" s="102" t="s">
        <v>193</v>
      </c>
      <c r="D9" s="102" t="s">
        <v>112</v>
      </c>
      <c r="E9" s="103">
        <v>0.53</v>
      </c>
      <c r="F9" s="104">
        <v>310000</v>
      </c>
      <c r="G9" s="104">
        <v>155000</v>
      </c>
      <c r="H9" s="106">
        <v>155000</v>
      </c>
      <c r="I9" s="64" t="s">
        <v>198</v>
      </c>
    </row>
    <row r="10" spans="2:9" ht="24" customHeight="1">
      <c r="B10" s="108">
        <v>2604</v>
      </c>
      <c r="C10" s="102" t="s">
        <v>194</v>
      </c>
      <c r="D10" s="102" t="s">
        <v>113</v>
      </c>
      <c r="E10" s="103">
        <v>0.9</v>
      </c>
      <c r="F10" s="104">
        <v>320000</v>
      </c>
      <c r="G10" s="104">
        <v>320000</v>
      </c>
      <c r="H10" s="106"/>
      <c r="I10" s="64" t="s">
        <v>197</v>
      </c>
    </row>
    <row r="11" spans="2:9" ht="24" customHeight="1">
      <c r="B11" s="108"/>
      <c r="C11" s="102" t="s">
        <v>177</v>
      </c>
      <c r="D11" s="102" t="s">
        <v>113</v>
      </c>
      <c r="E11" s="103"/>
      <c r="F11" s="104">
        <v>80000</v>
      </c>
      <c r="G11" s="104">
        <v>80000</v>
      </c>
      <c r="H11" s="106"/>
      <c r="I11" s="64"/>
    </row>
    <row r="12" spans="2:9" ht="24" customHeight="1">
      <c r="B12" s="108">
        <v>2614</v>
      </c>
      <c r="C12" s="102" t="s">
        <v>196</v>
      </c>
      <c r="D12" s="102" t="s">
        <v>16</v>
      </c>
      <c r="E12" s="103">
        <v>0.73</v>
      </c>
      <c r="F12" s="104">
        <v>280000</v>
      </c>
      <c r="G12" s="104">
        <v>200000</v>
      </c>
      <c r="H12" s="104">
        <v>80000</v>
      </c>
      <c r="I12" s="64"/>
    </row>
    <row r="13" spans="2:9" ht="24" customHeight="1">
      <c r="B13" s="108">
        <v>2639</v>
      </c>
      <c r="C13" s="102" t="s">
        <v>195</v>
      </c>
      <c r="D13" s="102" t="s">
        <v>11</v>
      </c>
      <c r="E13" s="103">
        <v>0.6</v>
      </c>
      <c r="F13" s="104">
        <v>210000</v>
      </c>
      <c r="G13" s="104">
        <v>170000</v>
      </c>
      <c r="H13" s="104">
        <v>40000</v>
      </c>
      <c r="I13" s="64"/>
    </row>
    <row r="14" spans="2:9" ht="24" customHeight="1">
      <c r="B14" s="108">
        <v>2607</v>
      </c>
      <c r="C14" s="102" t="s">
        <v>200</v>
      </c>
      <c r="D14" s="102" t="s">
        <v>14</v>
      </c>
      <c r="E14" s="103">
        <v>1.6</v>
      </c>
      <c r="F14" s="104">
        <v>475000</v>
      </c>
      <c r="G14" s="104">
        <v>475000</v>
      </c>
      <c r="H14" s="104"/>
      <c r="I14" s="64"/>
    </row>
    <row r="15" spans="2:9" ht="24" customHeight="1">
      <c r="B15" s="113"/>
      <c r="C15" s="102"/>
      <c r="D15" s="102"/>
      <c r="E15" s="103"/>
      <c r="F15" s="105">
        <f>SUM(F5:F14)</f>
        <v>2805000</v>
      </c>
      <c r="G15" s="105">
        <f>SUM(G5:G14)</f>
        <v>2450000</v>
      </c>
      <c r="H15" s="105">
        <f>SUM(H5:H14)</f>
        <v>355000</v>
      </c>
      <c r="I15" s="64"/>
    </row>
    <row r="16" spans="2:9" ht="24" customHeight="1">
      <c r="B16" s="113"/>
      <c r="C16" s="102" t="s">
        <v>223</v>
      </c>
      <c r="D16" s="102"/>
      <c r="E16" s="103"/>
      <c r="F16" s="104"/>
      <c r="G16" s="104"/>
      <c r="H16" s="104"/>
      <c r="I16" s="64"/>
    </row>
    <row r="17" spans="2:9" ht="24" customHeight="1">
      <c r="B17" s="8" t="s">
        <v>1</v>
      </c>
      <c r="C17" s="8" t="s">
        <v>2</v>
      </c>
      <c r="D17" s="8" t="s">
        <v>3</v>
      </c>
      <c r="E17" s="8" t="s">
        <v>4</v>
      </c>
      <c r="F17" s="8" t="s">
        <v>6</v>
      </c>
      <c r="G17" s="8" t="s">
        <v>190</v>
      </c>
      <c r="H17" s="8" t="s">
        <v>3</v>
      </c>
      <c r="I17" s="62" t="s">
        <v>127</v>
      </c>
    </row>
    <row r="18" spans="2:9" ht="24" customHeight="1">
      <c r="B18" s="109">
        <v>2616</v>
      </c>
      <c r="C18" s="102" t="s">
        <v>228</v>
      </c>
      <c r="D18" s="102" t="s">
        <v>15</v>
      </c>
      <c r="E18" s="103">
        <v>1</v>
      </c>
      <c r="F18" s="104">
        <v>450000</v>
      </c>
      <c r="G18" s="104">
        <v>450000</v>
      </c>
      <c r="H18" s="104"/>
      <c r="I18" s="64" t="s">
        <v>218</v>
      </c>
    </row>
    <row r="19" spans="2:9" ht="24" customHeight="1">
      <c r="B19" s="109">
        <v>2616</v>
      </c>
      <c r="C19" s="102" t="s">
        <v>228</v>
      </c>
      <c r="D19" s="102" t="s">
        <v>15</v>
      </c>
      <c r="E19" s="118">
        <v>1.1</v>
      </c>
      <c r="F19" s="104">
        <v>385000</v>
      </c>
      <c r="G19" s="104">
        <v>385000</v>
      </c>
      <c r="H19" s="104"/>
      <c r="I19" s="64" t="s">
        <v>219</v>
      </c>
    </row>
    <row r="20" spans="2:9" ht="24" customHeight="1">
      <c r="B20" s="109">
        <v>2619</v>
      </c>
      <c r="C20" s="102" t="s">
        <v>187</v>
      </c>
      <c r="D20" s="102" t="s">
        <v>16</v>
      </c>
      <c r="E20" s="103">
        <v>0.35</v>
      </c>
      <c r="F20" s="104">
        <v>300000</v>
      </c>
      <c r="G20" s="104">
        <v>220000</v>
      </c>
      <c r="H20" s="104">
        <v>80000</v>
      </c>
      <c r="I20" s="64" t="s">
        <v>220</v>
      </c>
    </row>
    <row r="21" spans="2:9" ht="24" customHeight="1">
      <c r="B21" s="109">
        <v>2612</v>
      </c>
      <c r="C21" s="102" t="s">
        <v>191</v>
      </c>
      <c r="D21" s="102" t="s">
        <v>14</v>
      </c>
      <c r="E21" s="103">
        <v>0.6</v>
      </c>
      <c r="F21" s="104">
        <v>250000</v>
      </c>
      <c r="G21" s="104">
        <v>250000</v>
      </c>
      <c r="H21" s="104"/>
      <c r="I21" s="64" t="s">
        <v>221</v>
      </c>
    </row>
    <row r="22" spans="2:9" ht="24" customHeight="1">
      <c r="B22" s="109"/>
      <c r="C22" s="102" t="s">
        <v>224</v>
      </c>
      <c r="D22" s="102" t="s">
        <v>112</v>
      </c>
      <c r="E22" s="103">
        <v>0.13</v>
      </c>
      <c r="F22" s="104">
        <v>360000</v>
      </c>
      <c r="G22" s="104">
        <v>180000</v>
      </c>
      <c r="H22" s="104">
        <v>180000</v>
      </c>
      <c r="I22" s="64" t="s">
        <v>217</v>
      </c>
    </row>
    <row r="23" spans="2:9" ht="24" customHeight="1">
      <c r="B23" s="109"/>
      <c r="C23" s="102" t="s">
        <v>225</v>
      </c>
      <c r="D23" s="102" t="s">
        <v>112</v>
      </c>
      <c r="E23" s="103">
        <v>1.2</v>
      </c>
      <c r="F23" s="104">
        <v>430000</v>
      </c>
      <c r="G23" s="104">
        <v>215000</v>
      </c>
      <c r="H23" s="104">
        <v>215000</v>
      </c>
      <c r="I23" s="64" t="s">
        <v>222</v>
      </c>
    </row>
    <row r="24" spans="2:9" ht="24" customHeight="1">
      <c r="B24" s="109"/>
      <c r="C24" s="102" t="s">
        <v>225</v>
      </c>
      <c r="D24" s="102" t="s">
        <v>112</v>
      </c>
      <c r="E24" s="103">
        <v>1.4</v>
      </c>
      <c r="F24" s="104">
        <v>550000</v>
      </c>
      <c r="G24" s="104">
        <v>275000</v>
      </c>
      <c r="H24" s="104">
        <v>275000</v>
      </c>
      <c r="I24" s="64" t="s">
        <v>226</v>
      </c>
    </row>
    <row r="25" spans="2:9" ht="24" customHeight="1">
      <c r="B25" s="109"/>
      <c r="C25" s="102" t="s">
        <v>105</v>
      </c>
      <c r="D25" s="102" t="s">
        <v>113</v>
      </c>
      <c r="E25" s="103"/>
      <c r="F25" s="104">
        <v>200000</v>
      </c>
      <c r="G25" s="104">
        <v>200000</v>
      </c>
      <c r="H25" s="104"/>
      <c r="I25" s="64"/>
    </row>
    <row r="26" spans="2:9" ht="24" customHeight="1">
      <c r="B26" s="109"/>
      <c r="C26" s="102" t="s">
        <v>177</v>
      </c>
      <c r="D26" s="102" t="s">
        <v>113</v>
      </c>
      <c r="E26" s="103"/>
      <c r="F26" s="104">
        <v>165000</v>
      </c>
      <c r="G26" s="104">
        <v>165000</v>
      </c>
      <c r="H26" s="104"/>
      <c r="I26" s="64"/>
    </row>
    <row r="27" spans="2:9" ht="24" customHeight="1">
      <c r="B27" s="109">
        <v>2637</v>
      </c>
      <c r="C27" s="102" t="s">
        <v>227</v>
      </c>
      <c r="D27" s="102" t="s">
        <v>11</v>
      </c>
      <c r="E27" s="103">
        <v>0.85</v>
      </c>
      <c r="F27" s="104">
        <v>300000</v>
      </c>
      <c r="G27" s="104">
        <v>300000</v>
      </c>
      <c r="H27" s="104"/>
      <c r="I27" s="64"/>
    </row>
    <row r="28" spans="2:9" ht="28.5" customHeight="1">
      <c r="B28" s="109">
        <v>2624</v>
      </c>
      <c r="C28" s="64" t="s">
        <v>229</v>
      </c>
      <c r="D28" s="102" t="s">
        <v>75</v>
      </c>
      <c r="E28" s="103">
        <v>1.65</v>
      </c>
      <c r="F28" s="104">
        <v>580000</v>
      </c>
      <c r="G28" s="104">
        <v>580000</v>
      </c>
      <c r="H28" s="104"/>
      <c r="I28" s="64"/>
    </row>
    <row r="29" spans="2:9" ht="24" customHeight="1">
      <c r="B29" s="109"/>
      <c r="C29" s="102"/>
      <c r="D29" s="102"/>
      <c r="E29" s="103"/>
      <c r="F29" s="104"/>
      <c r="G29" s="104"/>
      <c r="H29" s="104"/>
      <c r="I29" s="64"/>
    </row>
    <row r="30" spans="2:9" ht="24" customHeight="1">
      <c r="B30" s="102"/>
      <c r="C30" s="102"/>
      <c r="D30" s="102"/>
      <c r="E30" s="103"/>
      <c r="F30" s="105">
        <f>SUM(F18:F29)</f>
        <v>3970000</v>
      </c>
      <c r="G30" s="105">
        <f>SUM(G18:G29)</f>
        <v>3220000</v>
      </c>
      <c r="H30" s="105">
        <f>SUM(H18:H29)</f>
        <v>750000</v>
      </c>
      <c r="I30" s="64"/>
    </row>
    <row r="31" spans="5:8" ht="12.75">
      <c r="E31" s="101"/>
      <c r="F31" s="2"/>
      <c r="G31" s="2"/>
      <c r="H31" s="2"/>
    </row>
    <row r="32" spans="5:8" ht="12.75">
      <c r="E32" s="101"/>
      <c r="F32" s="2"/>
      <c r="G32" s="2"/>
      <c r="H32" s="2"/>
    </row>
    <row r="33" spans="2:9" ht="12.75">
      <c r="B33" s="113"/>
      <c r="C33" s="102" t="s">
        <v>223</v>
      </c>
      <c r="D33" s="102"/>
      <c r="E33" s="103"/>
      <c r="F33" s="104"/>
      <c r="G33" s="104"/>
      <c r="H33" s="104"/>
      <c r="I33" s="64"/>
    </row>
    <row r="34" spans="2:9" ht="25.5">
      <c r="B34" s="8" t="s">
        <v>1</v>
      </c>
      <c r="C34" s="8" t="s">
        <v>2</v>
      </c>
      <c r="D34" s="8" t="s">
        <v>3</v>
      </c>
      <c r="E34" s="8" t="s">
        <v>4</v>
      </c>
      <c r="F34" s="8" t="s">
        <v>6</v>
      </c>
      <c r="G34" s="8" t="s">
        <v>190</v>
      </c>
      <c r="H34" s="8" t="s">
        <v>3</v>
      </c>
      <c r="I34" s="62" t="s">
        <v>127</v>
      </c>
    </row>
    <row r="35" spans="2:9" ht="24" customHeight="1">
      <c r="B35" s="119">
        <v>2616</v>
      </c>
      <c r="C35" s="102" t="s">
        <v>228</v>
      </c>
      <c r="D35" s="102" t="s">
        <v>15</v>
      </c>
      <c r="E35" s="103">
        <v>1</v>
      </c>
      <c r="F35" s="104">
        <v>450000</v>
      </c>
      <c r="G35" s="104">
        <v>450000</v>
      </c>
      <c r="H35" s="104"/>
      <c r="I35" s="64" t="s">
        <v>218</v>
      </c>
    </row>
    <row r="36" spans="2:9" ht="24" customHeight="1">
      <c r="B36" s="119">
        <v>2619</v>
      </c>
      <c r="C36" s="102" t="s">
        <v>187</v>
      </c>
      <c r="D36" s="102" t="s">
        <v>16</v>
      </c>
      <c r="E36" s="103">
        <v>0.35</v>
      </c>
      <c r="F36" s="104">
        <v>300000</v>
      </c>
      <c r="G36" s="104">
        <v>220000</v>
      </c>
      <c r="H36" s="104">
        <v>80000</v>
      </c>
      <c r="I36" s="64" t="s">
        <v>220</v>
      </c>
    </row>
    <row r="37" spans="2:9" ht="24" customHeight="1">
      <c r="B37" s="119">
        <v>2612</v>
      </c>
      <c r="C37" s="102" t="s">
        <v>191</v>
      </c>
      <c r="D37" s="102" t="s">
        <v>14</v>
      </c>
      <c r="E37" s="103">
        <v>0.6</v>
      </c>
      <c r="F37" s="104">
        <v>250000</v>
      </c>
      <c r="G37" s="104">
        <v>250000</v>
      </c>
      <c r="H37" s="104"/>
      <c r="I37" s="64" t="s">
        <v>221</v>
      </c>
    </row>
    <row r="38" spans="2:9" ht="24" customHeight="1">
      <c r="B38" s="119"/>
      <c r="C38" s="102" t="s">
        <v>224</v>
      </c>
      <c r="D38" s="102" t="s">
        <v>112</v>
      </c>
      <c r="E38" s="103">
        <v>0.13</v>
      </c>
      <c r="F38" s="104">
        <v>360000</v>
      </c>
      <c r="G38" s="104">
        <v>180000</v>
      </c>
      <c r="H38" s="104">
        <v>180000</v>
      </c>
      <c r="I38" s="64" t="s">
        <v>217</v>
      </c>
    </row>
    <row r="39" spans="2:9" ht="22.5" customHeight="1">
      <c r="B39" s="119"/>
      <c r="C39" s="102" t="s">
        <v>225</v>
      </c>
      <c r="D39" s="102" t="s">
        <v>112</v>
      </c>
      <c r="E39" s="103">
        <v>1.4</v>
      </c>
      <c r="F39" s="104">
        <v>550000</v>
      </c>
      <c r="G39" s="104">
        <v>275000</v>
      </c>
      <c r="H39" s="104">
        <v>275000</v>
      </c>
      <c r="I39" s="64" t="s">
        <v>226</v>
      </c>
    </row>
    <row r="40" spans="2:9" ht="22.5" customHeight="1">
      <c r="B40" s="119"/>
      <c r="C40" s="102"/>
      <c r="D40" s="102" t="s">
        <v>112</v>
      </c>
      <c r="E40" s="103"/>
      <c r="F40" s="104">
        <v>345000</v>
      </c>
      <c r="G40" s="104">
        <v>345000</v>
      </c>
      <c r="H40" s="104"/>
      <c r="I40" s="64" t="s">
        <v>230</v>
      </c>
    </row>
    <row r="41" spans="2:9" ht="22.5" customHeight="1">
      <c r="B41" s="119"/>
      <c r="C41" s="102" t="s">
        <v>231</v>
      </c>
      <c r="D41" s="102" t="s">
        <v>113</v>
      </c>
      <c r="E41" s="103"/>
      <c r="F41" s="104">
        <v>200000</v>
      </c>
      <c r="G41" s="104">
        <v>200000</v>
      </c>
      <c r="H41" s="104"/>
      <c r="I41" s="64"/>
    </row>
    <row r="42" spans="2:9" ht="22.5" customHeight="1">
      <c r="B42" s="119"/>
      <c r="C42" s="102" t="s">
        <v>177</v>
      </c>
      <c r="D42" s="102" t="s">
        <v>113</v>
      </c>
      <c r="E42" s="103"/>
      <c r="F42" s="104">
        <v>165000</v>
      </c>
      <c r="G42" s="104">
        <v>165000</v>
      </c>
      <c r="H42" s="104"/>
      <c r="I42" s="64"/>
    </row>
    <row r="43" spans="2:9" ht="22.5" customHeight="1">
      <c r="B43" s="119"/>
      <c r="C43" s="102"/>
      <c r="D43" s="102" t="s">
        <v>113</v>
      </c>
      <c r="E43" s="103"/>
      <c r="F43" s="104">
        <v>135000</v>
      </c>
      <c r="G43" s="104">
        <v>135000</v>
      </c>
      <c r="H43" s="104"/>
      <c r="I43" s="64" t="s">
        <v>230</v>
      </c>
    </row>
    <row r="44" spans="2:9" ht="22.5" customHeight="1">
      <c r="B44" s="119"/>
      <c r="C44" s="102"/>
      <c r="D44" s="102" t="s">
        <v>98</v>
      </c>
      <c r="E44" s="103"/>
      <c r="F44" s="104">
        <v>400000</v>
      </c>
      <c r="G44" s="104">
        <v>400000</v>
      </c>
      <c r="H44" s="104"/>
      <c r="I44" s="64" t="s">
        <v>230</v>
      </c>
    </row>
    <row r="45" spans="2:9" ht="21" customHeight="1">
      <c r="B45" s="102"/>
      <c r="C45" s="102"/>
      <c r="D45" s="102"/>
      <c r="E45" s="103"/>
      <c r="F45" s="105">
        <f>SUM(F35:F44)</f>
        <v>3155000</v>
      </c>
      <c r="G45" s="105">
        <f>SUM(G35:G44)</f>
        <v>2620000</v>
      </c>
      <c r="H45" s="105">
        <f>SUM(H35:H44)</f>
        <v>535000</v>
      </c>
      <c r="I45" s="64"/>
    </row>
  </sheetData>
  <sheetProtection/>
  <printOptions/>
  <pageMargins left="1.19" right="0.24" top="1.2" bottom="1" header="0.5" footer="0.5"/>
  <pageSetup horizontalDpi="600" verticalDpi="600" orientation="landscape" paperSize="9" scale="78" r:id="rId1"/>
  <rowBreaks count="2" manualBreakCount="2">
    <brk id="15" max="255" man="1"/>
    <brk id="30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C2:K46"/>
  <sheetViews>
    <sheetView zoomScale="85" zoomScaleNormal="85" zoomScalePageLayoutView="0" workbookViewId="0" topLeftCell="A4">
      <selection activeCell="E24" sqref="E24"/>
    </sheetView>
  </sheetViews>
  <sheetFormatPr defaultColWidth="9.140625" defaultRowHeight="12.75"/>
  <cols>
    <col min="2" max="2" width="12.7109375" style="0" customWidth="1"/>
    <col min="3" max="3" width="15.57421875" style="0" customWidth="1"/>
    <col min="4" max="4" width="11.00390625" style="97" customWidth="1"/>
    <col min="5" max="5" width="29.421875" style="0" customWidth="1"/>
    <col min="6" max="6" width="15.00390625" style="0" customWidth="1"/>
    <col min="7" max="7" width="10.28125" style="0" customWidth="1"/>
    <col min="8" max="8" width="14.7109375" style="0" customWidth="1"/>
    <col min="9" max="9" width="16.00390625" style="0" customWidth="1"/>
    <col min="10" max="10" width="18.00390625" style="0" customWidth="1"/>
    <col min="11" max="11" width="34.28125" style="0" hidden="1" customWidth="1"/>
  </cols>
  <sheetData>
    <row r="2" ht="25.5" customHeight="1">
      <c r="C2" s="114" t="s">
        <v>215</v>
      </c>
    </row>
    <row r="4" spans="3:11" ht="25.5">
      <c r="C4" s="8" t="s">
        <v>3</v>
      </c>
      <c r="D4" s="62" t="s">
        <v>1</v>
      </c>
      <c r="E4" s="8" t="s">
        <v>2</v>
      </c>
      <c r="F4" s="8"/>
      <c r="G4" s="8" t="s">
        <v>4</v>
      </c>
      <c r="H4" s="8" t="s">
        <v>6</v>
      </c>
      <c r="I4" s="8" t="s">
        <v>190</v>
      </c>
      <c r="J4" s="8" t="s">
        <v>3</v>
      </c>
      <c r="K4" s="62" t="s">
        <v>127</v>
      </c>
    </row>
    <row r="5" spans="3:11" ht="24" customHeight="1">
      <c r="C5" s="115" t="s">
        <v>8</v>
      </c>
      <c r="D5" s="113">
        <v>2603</v>
      </c>
      <c r="E5" s="64" t="s">
        <v>7</v>
      </c>
      <c r="F5" s="102"/>
      <c r="G5" s="103">
        <v>0.8</v>
      </c>
      <c r="H5" s="104">
        <v>280000</v>
      </c>
      <c r="I5" s="104">
        <v>200000</v>
      </c>
      <c r="J5" s="104">
        <v>80000</v>
      </c>
      <c r="K5" s="64"/>
    </row>
    <row r="6" spans="3:11" ht="34.5" customHeight="1">
      <c r="C6" s="117"/>
      <c r="D6" s="62"/>
      <c r="E6" s="64" t="s">
        <v>204</v>
      </c>
      <c r="F6" s="102"/>
      <c r="G6" s="103">
        <v>3.4</v>
      </c>
      <c r="H6" s="104">
        <v>5260000</v>
      </c>
      <c r="I6" s="104">
        <v>2087000</v>
      </c>
      <c r="J6" s="104">
        <v>500000</v>
      </c>
      <c r="K6" s="64"/>
    </row>
    <row r="7" spans="3:11" ht="24" customHeight="1">
      <c r="C7" s="117"/>
      <c r="D7" s="62"/>
      <c r="E7" s="64" t="s">
        <v>216</v>
      </c>
      <c r="F7" s="102"/>
      <c r="G7" s="103"/>
      <c r="H7" s="104">
        <v>1470000</v>
      </c>
      <c r="I7" s="104">
        <v>769000</v>
      </c>
      <c r="J7" s="104">
        <v>0</v>
      </c>
      <c r="K7" s="64"/>
    </row>
    <row r="8" spans="3:11" ht="24.75" customHeight="1">
      <c r="C8" s="116"/>
      <c r="D8" s="62"/>
      <c r="E8" s="64"/>
      <c r="F8" s="102"/>
      <c r="G8" s="103"/>
      <c r="H8" s="105">
        <f>SUM(H5:H6)</f>
        <v>5540000</v>
      </c>
      <c r="I8" s="105">
        <f>SUM(I5:I6)</f>
        <v>2287000</v>
      </c>
      <c r="J8" s="105">
        <f>SUM(J5:J6)</f>
        <v>580000</v>
      </c>
      <c r="K8" s="64"/>
    </row>
    <row r="9" spans="3:11" ht="24" customHeight="1">
      <c r="C9" s="115" t="s">
        <v>112</v>
      </c>
      <c r="D9" s="113">
        <v>2608</v>
      </c>
      <c r="E9" s="64" t="s">
        <v>193</v>
      </c>
      <c r="F9" s="102"/>
      <c r="G9" s="103">
        <v>0.53</v>
      </c>
      <c r="H9" s="104">
        <v>310000</v>
      </c>
      <c r="I9" s="104">
        <v>155000</v>
      </c>
      <c r="J9" s="104">
        <v>155000</v>
      </c>
      <c r="K9" s="64"/>
    </row>
    <row r="10" spans="3:11" ht="24" customHeight="1">
      <c r="C10" s="117"/>
      <c r="D10" s="62"/>
      <c r="E10" s="64" t="s">
        <v>201</v>
      </c>
      <c r="F10" s="102"/>
      <c r="G10" s="103"/>
      <c r="H10" s="104">
        <v>8640000</v>
      </c>
      <c r="I10" s="104">
        <v>662000</v>
      </c>
      <c r="J10" s="104">
        <v>662000</v>
      </c>
      <c r="K10" s="64"/>
    </row>
    <row r="11" spans="3:11" ht="24" customHeight="1">
      <c r="C11" s="117"/>
      <c r="D11" s="62"/>
      <c r="E11" s="64" t="s">
        <v>202</v>
      </c>
      <c r="F11" s="102"/>
      <c r="G11" s="103"/>
      <c r="H11" s="104">
        <v>2972000</v>
      </c>
      <c r="I11" s="104">
        <v>768000</v>
      </c>
      <c r="J11" s="104">
        <v>768000</v>
      </c>
      <c r="K11" s="64"/>
    </row>
    <row r="12" spans="3:11" ht="44.25" customHeight="1">
      <c r="C12" s="117"/>
      <c r="D12" s="62"/>
      <c r="E12" s="64" t="s">
        <v>203</v>
      </c>
      <c r="F12" s="102"/>
      <c r="G12" s="103"/>
      <c r="H12" s="104">
        <v>6220000</v>
      </c>
      <c r="I12" s="104">
        <v>622000</v>
      </c>
      <c r="J12" s="104">
        <v>622000</v>
      </c>
      <c r="K12" s="64"/>
    </row>
    <row r="13" spans="3:11" ht="25.5" customHeight="1">
      <c r="C13" s="116"/>
      <c r="D13" s="62"/>
      <c r="E13" s="64"/>
      <c r="F13" s="102"/>
      <c r="G13" s="103"/>
      <c r="H13" s="105">
        <f>SUM(H9:H12)</f>
        <v>18142000</v>
      </c>
      <c r="I13" s="105">
        <f>SUM(I9:I12)</f>
        <v>2207000</v>
      </c>
      <c r="J13" s="105">
        <f>SUM(J9:J12)</f>
        <v>2207000</v>
      </c>
      <c r="K13" s="64"/>
    </row>
    <row r="14" spans="3:11" ht="24" customHeight="1">
      <c r="C14" s="115" t="s">
        <v>11</v>
      </c>
      <c r="D14" s="113">
        <v>2639</v>
      </c>
      <c r="E14" s="102" t="s">
        <v>195</v>
      </c>
      <c r="F14" s="102"/>
      <c r="G14" s="103">
        <v>0.6</v>
      </c>
      <c r="H14" s="104">
        <v>210000</v>
      </c>
      <c r="I14" s="104">
        <v>170000</v>
      </c>
      <c r="J14" s="104">
        <v>40000</v>
      </c>
      <c r="K14" s="64"/>
    </row>
    <row r="15" spans="3:11" ht="24" customHeight="1">
      <c r="C15" s="116"/>
      <c r="D15" s="113"/>
      <c r="E15" s="102"/>
      <c r="F15" s="102"/>
      <c r="G15" s="103"/>
      <c r="H15" s="105">
        <f>SUM(H14)</f>
        <v>210000</v>
      </c>
      <c r="I15" s="105">
        <f>SUM(I14)</f>
        <v>170000</v>
      </c>
      <c r="J15" s="105">
        <f>SUM(J14)</f>
        <v>40000</v>
      </c>
      <c r="K15" s="64"/>
    </row>
    <row r="16" spans="3:11" ht="24" customHeight="1">
      <c r="C16" s="102" t="s">
        <v>12</v>
      </c>
      <c r="D16" s="113">
        <v>2619</v>
      </c>
      <c r="E16" s="102" t="s">
        <v>13</v>
      </c>
      <c r="F16" s="102"/>
      <c r="G16" s="103">
        <v>0.85</v>
      </c>
      <c r="H16" s="104">
        <v>400000</v>
      </c>
      <c r="I16" s="104">
        <v>400000</v>
      </c>
      <c r="J16" s="104"/>
      <c r="K16" s="64" t="s">
        <v>205</v>
      </c>
    </row>
    <row r="17" spans="3:11" ht="24" customHeight="1">
      <c r="C17" s="115"/>
      <c r="D17" s="113"/>
      <c r="E17" s="102"/>
      <c r="F17" s="102"/>
      <c r="G17" s="103"/>
      <c r="H17" s="105">
        <f>SUM(H16)</f>
        <v>400000</v>
      </c>
      <c r="I17" s="105">
        <f>SUM(I16)</f>
        <v>400000</v>
      </c>
      <c r="J17" s="105">
        <f>SUM(J16)</f>
        <v>0</v>
      </c>
      <c r="K17" s="64"/>
    </row>
    <row r="18" spans="3:11" ht="24" customHeight="1">
      <c r="C18" s="115" t="s">
        <v>14</v>
      </c>
      <c r="D18" s="113">
        <v>2612</v>
      </c>
      <c r="E18" s="102" t="s">
        <v>191</v>
      </c>
      <c r="F18" s="102"/>
      <c r="G18" s="103">
        <v>1</v>
      </c>
      <c r="H18" s="104">
        <v>350000</v>
      </c>
      <c r="I18" s="104">
        <v>350000</v>
      </c>
      <c r="J18" s="104"/>
      <c r="K18" s="64"/>
    </row>
    <row r="19" spans="3:11" ht="24" customHeight="1">
      <c r="C19" s="117"/>
      <c r="E19" s="110" t="s">
        <v>206</v>
      </c>
      <c r="H19" s="104">
        <f>3430000+33000</f>
        <v>3463000</v>
      </c>
      <c r="I19" s="104"/>
      <c r="J19" s="104">
        <v>350000</v>
      </c>
      <c r="K19" s="64"/>
    </row>
    <row r="20" spans="3:11" ht="24" customHeight="1">
      <c r="C20" s="117"/>
      <c r="D20" s="113">
        <v>2607</v>
      </c>
      <c r="E20" s="102" t="s">
        <v>200</v>
      </c>
      <c r="F20" s="102"/>
      <c r="G20" s="103">
        <v>1.6</v>
      </c>
      <c r="H20" s="104">
        <v>480000</v>
      </c>
      <c r="I20" s="104">
        <v>480000</v>
      </c>
      <c r="J20" s="104"/>
      <c r="K20" s="64"/>
    </row>
    <row r="21" spans="3:11" ht="24" customHeight="1">
      <c r="C21" s="116"/>
      <c r="D21" s="113"/>
      <c r="E21" s="102"/>
      <c r="F21" s="102"/>
      <c r="G21" s="103"/>
      <c r="H21" s="105">
        <f>SUM(H14:H20)</f>
        <v>5513000</v>
      </c>
      <c r="I21" s="105">
        <f>SUM(I14:I20)</f>
        <v>1970000</v>
      </c>
      <c r="J21" s="105">
        <f>SUM(J14:J20)</f>
        <v>430000</v>
      </c>
      <c r="K21" s="64"/>
    </row>
    <row r="22" spans="3:11" ht="24" customHeight="1">
      <c r="C22" s="115" t="s">
        <v>213</v>
      </c>
      <c r="D22" s="113"/>
      <c r="E22" s="102" t="s">
        <v>214</v>
      </c>
      <c r="F22" s="102"/>
      <c r="G22" s="103"/>
      <c r="H22" s="104">
        <v>7617000</v>
      </c>
      <c r="I22" s="104">
        <v>1092000</v>
      </c>
      <c r="J22" s="104">
        <v>389000</v>
      </c>
      <c r="K22" s="64"/>
    </row>
    <row r="23" spans="3:11" ht="24" customHeight="1">
      <c r="C23" s="116"/>
      <c r="D23" s="113"/>
      <c r="E23" s="102"/>
      <c r="F23" s="102"/>
      <c r="G23" s="103"/>
      <c r="H23" s="105">
        <f>SUM(H22)</f>
        <v>7617000</v>
      </c>
      <c r="I23" s="105">
        <f>SUM(I22)</f>
        <v>1092000</v>
      </c>
      <c r="J23" s="105">
        <f>SUM(J22)</f>
        <v>389000</v>
      </c>
      <c r="K23" s="64"/>
    </row>
    <row r="24" spans="3:11" ht="24" customHeight="1">
      <c r="C24" s="115" t="s">
        <v>113</v>
      </c>
      <c r="D24" s="113"/>
      <c r="E24" s="102" t="s">
        <v>211</v>
      </c>
      <c r="F24" s="102"/>
      <c r="G24" s="103"/>
      <c r="H24" s="104">
        <f>2741000+27000</f>
        <v>2768000</v>
      </c>
      <c r="I24" s="104">
        <v>95000</v>
      </c>
      <c r="J24" s="104">
        <v>95000</v>
      </c>
      <c r="K24" s="64"/>
    </row>
    <row r="25" spans="3:11" ht="24" customHeight="1">
      <c r="C25" s="117"/>
      <c r="D25" s="113">
        <v>2604</v>
      </c>
      <c r="E25" s="102" t="s">
        <v>194</v>
      </c>
      <c r="F25" s="102"/>
      <c r="G25" s="103">
        <v>0.9</v>
      </c>
      <c r="H25" s="104">
        <v>320000</v>
      </c>
      <c r="I25" s="104">
        <v>320000</v>
      </c>
      <c r="J25" s="104">
        <v>400000</v>
      </c>
      <c r="K25" s="272" t="s">
        <v>198</v>
      </c>
    </row>
    <row r="26" spans="3:11" ht="24" customHeight="1">
      <c r="C26" s="117"/>
      <c r="D26" s="113"/>
      <c r="E26" s="102" t="s">
        <v>177</v>
      </c>
      <c r="F26" s="102"/>
      <c r="G26" s="103"/>
      <c r="H26" s="104">
        <v>80000</v>
      </c>
      <c r="I26" s="104">
        <v>80000</v>
      </c>
      <c r="J26" s="104"/>
      <c r="K26" s="273"/>
    </row>
    <row r="27" spans="3:11" ht="24" customHeight="1">
      <c r="C27" s="116"/>
      <c r="D27" s="113"/>
      <c r="E27" s="102"/>
      <c r="F27" s="102"/>
      <c r="G27" s="103"/>
      <c r="H27" s="105">
        <f>SUM(H22:H26)</f>
        <v>18402000</v>
      </c>
      <c r="I27" s="105">
        <f>SUM(I22:I26)</f>
        <v>2679000</v>
      </c>
      <c r="J27" s="105">
        <f>SUM(J22:J26)</f>
        <v>1273000</v>
      </c>
      <c r="K27" s="111"/>
    </row>
    <row r="28" spans="3:11" ht="24" customHeight="1">
      <c r="C28" s="115" t="s">
        <v>16</v>
      </c>
      <c r="D28" s="113">
        <v>2614</v>
      </c>
      <c r="E28" s="102" t="s">
        <v>196</v>
      </c>
      <c r="F28" s="102"/>
      <c r="G28" s="103">
        <v>0.73</v>
      </c>
      <c r="H28" s="104">
        <v>280000</v>
      </c>
      <c r="I28" s="104">
        <v>200000</v>
      </c>
      <c r="J28" s="104">
        <v>80000</v>
      </c>
      <c r="K28" s="64"/>
    </row>
    <row r="29" spans="3:11" ht="24" customHeight="1">
      <c r="C29" s="117"/>
      <c r="D29" s="113"/>
      <c r="E29" s="113" t="s">
        <v>208</v>
      </c>
      <c r="F29" s="102"/>
      <c r="G29" s="102"/>
      <c r="H29" s="104">
        <v>6526000</v>
      </c>
      <c r="I29" s="104">
        <v>585000</v>
      </c>
      <c r="J29" s="104">
        <v>585000</v>
      </c>
      <c r="K29" s="64"/>
    </row>
    <row r="30" spans="3:11" ht="24" customHeight="1">
      <c r="C30" s="116"/>
      <c r="D30" s="113"/>
      <c r="E30" s="113"/>
      <c r="F30" s="102"/>
      <c r="G30" s="102"/>
      <c r="H30" s="105">
        <f>SUM(H28:H29)</f>
        <v>6806000</v>
      </c>
      <c r="I30" s="105">
        <f>SUM(I28:I29)</f>
        <v>785000</v>
      </c>
      <c r="J30" s="105">
        <f>SUM(J28:J29)</f>
        <v>665000</v>
      </c>
      <c r="K30" s="64"/>
    </row>
    <row r="31" spans="3:11" ht="33" customHeight="1">
      <c r="C31" s="115" t="s">
        <v>18</v>
      </c>
      <c r="D31" s="113"/>
      <c r="E31" s="64" t="s">
        <v>210</v>
      </c>
      <c r="F31" s="102"/>
      <c r="G31" s="102"/>
      <c r="H31" s="104">
        <v>3663000</v>
      </c>
      <c r="I31" s="104">
        <v>1737000</v>
      </c>
      <c r="J31" s="102">
        <v>0</v>
      </c>
      <c r="K31" s="112"/>
    </row>
    <row r="32" spans="3:11" ht="33" customHeight="1">
      <c r="C32" s="116"/>
      <c r="D32" s="113"/>
      <c r="E32" s="64"/>
      <c r="F32" s="102"/>
      <c r="G32" s="102"/>
      <c r="H32" s="105">
        <f>SUM(H31)</f>
        <v>3663000</v>
      </c>
      <c r="I32" s="105">
        <f>SUM(I31)</f>
        <v>1737000</v>
      </c>
      <c r="J32" s="105">
        <f>SUM(J31)</f>
        <v>0</v>
      </c>
      <c r="K32" s="112"/>
    </row>
    <row r="33" spans="3:11" ht="24" customHeight="1">
      <c r="C33" s="115" t="s">
        <v>98</v>
      </c>
      <c r="D33" s="62"/>
      <c r="E33" s="64" t="s">
        <v>93</v>
      </c>
      <c r="F33" s="102"/>
      <c r="G33" s="103"/>
      <c r="H33" s="104">
        <v>500000</v>
      </c>
      <c r="I33" s="104">
        <v>500000</v>
      </c>
      <c r="J33" s="104">
        <v>0</v>
      </c>
      <c r="K33" s="64" t="s">
        <v>209</v>
      </c>
    </row>
    <row r="34" spans="3:11" ht="30" customHeight="1">
      <c r="C34" s="117"/>
      <c r="D34" s="62"/>
      <c r="E34" s="64" t="s">
        <v>207</v>
      </c>
      <c r="F34" s="102"/>
      <c r="G34" s="103"/>
      <c r="H34" s="104">
        <v>200000</v>
      </c>
      <c r="I34" s="104">
        <v>0</v>
      </c>
      <c r="J34" s="104">
        <v>200000</v>
      </c>
      <c r="K34" s="64"/>
    </row>
    <row r="35" spans="3:11" ht="24" customHeight="1">
      <c r="C35" s="116"/>
      <c r="D35" s="62"/>
      <c r="E35" s="64"/>
      <c r="F35" s="102"/>
      <c r="G35" s="103"/>
      <c r="H35" s="105">
        <f>SUM(H31:H34)</f>
        <v>8026000</v>
      </c>
      <c r="I35" s="105">
        <f>SUM(I33:I34)</f>
        <v>500000</v>
      </c>
      <c r="J35" s="105">
        <f>SUM(J31:J34)</f>
        <v>200000</v>
      </c>
      <c r="K35" s="64"/>
    </row>
    <row r="36" spans="3:11" ht="24" customHeight="1">
      <c r="C36" s="102" t="s">
        <v>75</v>
      </c>
      <c r="D36" s="62"/>
      <c r="E36" s="64" t="s">
        <v>212</v>
      </c>
      <c r="F36" s="102"/>
      <c r="G36" s="103"/>
      <c r="H36" s="104">
        <v>350000</v>
      </c>
      <c r="I36" s="104">
        <v>280000</v>
      </c>
      <c r="J36" s="104">
        <v>70000</v>
      </c>
      <c r="K36" s="64"/>
    </row>
    <row r="37" spans="3:11" ht="24" customHeight="1">
      <c r="C37" s="102"/>
      <c r="D37" s="113"/>
      <c r="E37" s="102"/>
      <c r="F37" s="102"/>
      <c r="G37" s="103"/>
      <c r="H37" s="105">
        <f>SUM(H36)</f>
        <v>350000</v>
      </c>
      <c r="I37" s="105">
        <f>SUM(I36)</f>
        <v>280000</v>
      </c>
      <c r="J37" s="105">
        <f>SUM(J36)</f>
        <v>70000</v>
      </c>
      <c r="K37" s="64"/>
    </row>
    <row r="38" spans="7:10" ht="12.75">
      <c r="G38" s="101"/>
      <c r="H38" s="2"/>
      <c r="I38" s="2"/>
      <c r="J38" s="2"/>
    </row>
    <row r="39" spans="7:10" ht="12.75">
      <c r="G39" s="101"/>
      <c r="H39" s="2"/>
      <c r="I39" s="2"/>
      <c r="J39" s="2"/>
    </row>
    <row r="40" spans="7:10" ht="12.75">
      <c r="G40" s="101"/>
      <c r="H40" s="2"/>
      <c r="I40" s="2"/>
      <c r="J40" s="2"/>
    </row>
    <row r="41" spans="7:10" ht="12.75">
      <c r="G41" s="101"/>
      <c r="H41" s="2"/>
      <c r="I41" s="2"/>
      <c r="J41" s="2"/>
    </row>
    <row r="42" spans="7:10" ht="12.75">
      <c r="G42" s="101"/>
      <c r="H42" s="2"/>
      <c r="I42" s="2"/>
      <c r="J42" s="2"/>
    </row>
    <row r="43" spans="7:10" ht="12.75">
      <c r="G43" s="101"/>
      <c r="H43" s="2"/>
      <c r="I43" s="2"/>
      <c r="J43" s="2"/>
    </row>
    <row r="44" spans="7:10" ht="12.75">
      <c r="G44" s="101"/>
      <c r="H44" s="2"/>
      <c r="I44" s="2"/>
      <c r="J44" s="2"/>
    </row>
    <row r="45" spans="8:10" ht="12.75">
      <c r="H45" s="2"/>
      <c r="I45" s="2"/>
      <c r="J45" s="2"/>
    </row>
    <row r="46" spans="8:10" ht="12.75">
      <c r="H46" s="2"/>
      <c r="I46" s="2"/>
      <c r="J46" s="2"/>
    </row>
  </sheetData>
  <sheetProtection/>
  <mergeCells count="1">
    <mergeCell ref="K25:K26"/>
  </mergeCells>
  <printOptions/>
  <pageMargins left="0.18" right="0.24" top="1" bottom="1" header="0.5" footer="0.5"/>
  <pageSetup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L26"/>
  <sheetViews>
    <sheetView zoomScale="85" zoomScaleNormal="85" zoomScaleSheetLayoutView="130" zoomScalePageLayoutView="0" workbookViewId="0" topLeftCell="A7">
      <selection activeCell="F16" activeCellId="2" sqref="F11 F15 F16"/>
    </sheetView>
  </sheetViews>
  <sheetFormatPr defaultColWidth="9.140625" defaultRowHeight="12.75"/>
  <cols>
    <col min="2" max="2" width="11.00390625" style="0" customWidth="1"/>
    <col min="3" max="3" width="26.140625" style="0" customWidth="1"/>
    <col min="4" max="4" width="12.421875" style="0" customWidth="1"/>
    <col min="5" max="5" width="10.28125" style="0" customWidth="1"/>
    <col min="6" max="6" width="14.7109375" style="0" customWidth="1"/>
    <col min="7" max="7" width="13.421875" style="0" customWidth="1"/>
    <col min="8" max="8" width="13.140625" style="0" customWidth="1"/>
    <col min="9" max="9" width="6.28125" style="0" hidden="1" customWidth="1"/>
    <col min="10" max="10" width="15.140625" style="0" customWidth="1"/>
    <col min="11" max="11" width="12.57421875" style="120" customWidth="1"/>
    <col min="12" max="12" width="15.421875" style="0" customWidth="1"/>
  </cols>
  <sheetData>
    <row r="2" ht="12.75">
      <c r="C2" t="s">
        <v>199</v>
      </c>
    </row>
    <row r="4" spans="2:12" ht="25.5">
      <c r="B4" s="8" t="s">
        <v>1</v>
      </c>
      <c r="C4" s="8" t="s">
        <v>2</v>
      </c>
      <c r="D4" s="8" t="s">
        <v>3</v>
      </c>
      <c r="E4" s="8" t="s">
        <v>4</v>
      </c>
      <c r="F4" s="8" t="s">
        <v>6</v>
      </c>
      <c r="G4" s="8" t="s">
        <v>190</v>
      </c>
      <c r="H4" s="8" t="s">
        <v>3</v>
      </c>
      <c r="I4" s="8" t="s">
        <v>234</v>
      </c>
      <c r="J4" s="8" t="s">
        <v>245</v>
      </c>
      <c r="K4" s="129" t="s">
        <v>243</v>
      </c>
      <c r="L4" s="128" t="s">
        <v>238</v>
      </c>
    </row>
    <row r="5" spans="2:10" ht="12.75">
      <c r="B5" s="102"/>
      <c r="C5" s="102"/>
      <c r="D5" s="102"/>
      <c r="E5" s="102"/>
      <c r="F5" s="102"/>
      <c r="G5" s="102"/>
      <c r="H5" s="102"/>
      <c r="I5" s="102"/>
      <c r="J5" s="102"/>
    </row>
    <row r="6" spans="2:12" ht="24" customHeight="1">
      <c r="B6" s="113">
        <v>2603</v>
      </c>
      <c r="C6" s="113" t="s">
        <v>7</v>
      </c>
      <c r="D6" s="113" t="s">
        <v>8</v>
      </c>
      <c r="E6" s="121">
        <v>0.9</v>
      </c>
      <c r="F6" s="123">
        <v>251955.19</v>
      </c>
      <c r="G6" s="123">
        <f>F6-H6</f>
        <v>171955.19</v>
      </c>
      <c r="H6" s="123">
        <v>80000</v>
      </c>
      <c r="I6" s="123">
        <v>2</v>
      </c>
      <c r="J6" s="130" t="s">
        <v>246</v>
      </c>
      <c r="K6" s="120" t="s">
        <v>236</v>
      </c>
      <c r="L6" t="s">
        <v>239</v>
      </c>
    </row>
    <row r="7" spans="2:12" ht="24" customHeight="1">
      <c r="B7" s="113">
        <v>2612</v>
      </c>
      <c r="C7" s="113" t="s">
        <v>191</v>
      </c>
      <c r="D7" s="113" t="s">
        <v>14</v>
      </c>
      <c r="E7" s="121">
        <v>1.6</v>
      </c>
      <c r="F7" s="123">
        <v>509967.67</v>
      </c>
      <c r="G7" s="123">
        <f aca="true" t="shared" si="0" ref="G7:G26">F7-H7</f>
        <v>309967.67</v>
      </c>
      <c r="H7" s="123">
        <v>200000</v>
      </c>
      <c r="I7" s="123">
        <v>1</v>
      </c>
      <c r="J7" s="130" t="s">
        <v>246</v>
      </c>
      <c r="K7" s="120" t="s">
        <v>236</v>
      </c>
      <c r="L7" t="s">
        <v>240</v>
      </c>
    </row>
    <row r="8" spans="2:10" ht="24" customHeight="1">
      <c r="B8" s="113">
        <v>2613</v>
      </c>
      <c r="C8" s="113" t="s">
        <v>191</v>
      </c>
      <c r="D8" s="113" t="s">
        <v>14</v>
      </c>
      <c r="E8" s="121"/>
      <c r="F8" s="123">
        <v>24191.93</v>
      </c>
      <c r="G8" s="123">
        <v>24191.93</v>
      </c>
      <c r="H8" s="123"/>
      <c r="I8" s="123"/>
      <c r="J8" s="130"/>
    </row>
    <row r="9" spans="2:12" ht="24" customHeight="1">
      <c r="B9" s="113">
        <v>2619</v>
      </c>
      <c r="C9" s="113" t="s">
        <v>13</v>
      </c>
      <c r="D9" s="113" t="s">
        <v>12</v>
      </c>
      <c r="E9" s="121">
        <v>0.85</v>
      </c>
      <c r="F9" s="123">
        <v>250724.64</v>
      </c>
      <c r="G9" s="123">
        <f t="shared" si="0"/>
        <v>250724.64</v>
      </c>
      <c r="H9" s="123"/>
      <c r="I9" s="123">
        <v>2</v>
      </c>
      <c r="J9" s="130" t="s">
        <v>246</v>
      </c>
      <c r="K9" s="120" t="s">
        <v>236</v>
      </c>
      <c r="L9" t="s">
        <v>239</v>
      </c>
    </row>
    <row r="10" spans="2:12" ht="24" customHeight="1">
      <c r="B10" s="113">
        <v>2604</v>
      </c>
      <c r="C10" s="113" t="s">
        <v>194</v>
      </c>
      <c r="D10" s="113" t="s">
        <v>113</v>
      </c>
      <c r="E10" s="121">
        <v>0.9</v>
      </c>
      <c r="F10" s="124">
        <v>252518.96</v>
      </c>
      <c r="G10" s="123">
        <f t="shared" si="0"/>
        <v>252518.96</v>
      </c>
      <c r="H10" s="125"/>
      <c r="I10" s="124">
        <v>2</v>
      </c>
      <c r="J10" s="130" t="s">
        <v>246</v>
      </c>
      <c r="K10" s="120" t="s">
        <v>236</v>
      </c>
      <c r="L10" t="s">
        <v>239</v>
      </c>
    </row>
    <row r="11" spans="2:12" ht="24" customHeight="1">
      <c r="B11" s="113">
        <v>2614</v>
      </c>
      <c r="C11" s="113" t="s">
        <v>196</v>
      </c>
      <c r="D11" s="113" t="s">
        <v>16</v>
      </c>
      <c r="E11" s="121">
        <v>0.73</v>
      </c>
      <c r="F11" s="123">
        <v>241134.7</v>
      </c>
      <c r="G11" s="123">
        <f t="shared" si="0"/>
        <v>161134.7</v>
      </c>
      <c r="H11" s="123">
        <v>80000</v>
      </c>
      <c r="I11" s="123">
        <v>1</v>
      </c>
      <c r="J11" s="130" t="s">
        <v>246</v>
      </c>
      <c r="K11" s="120" t="s">
        <v>236</v>
      </c>
      <c r="L11" t="s">
        <v>240</v>
      </c>
    </row>
    <row r="12" spans="2:12" ht="24" customHeight="1">
      <c r="B12" s="113">
        <v>2639</v>
      </c>
      <c r="C12" s="113" t="s">
        <v>195</v>
      </c>
      <c r="D12" s="113" t="s">
        <v>11</v>
      </c>
      <c r="E12" s="121">
        <v>0.6</v>
      </c>
      <c r="F12" s="123">
        <v>146167.8</v>
      </c>
      <c r="G12" s="123">
        <f t="shared" si="0"/>
        <v>106167.79999999999</v>
      </c>
      <c r="H12" s="123">
        <v>40000</v>
      </c>
      <c r="I12" s="123">
        <v>1</v>
      </c>
      <c r="J12" s="130" t="s">
        <v>246</v>
      </c>
      <c r="K12" s="120" t="s">
        <v>236</v>
      </c>
      <c r="L12" t="s">
        <v>240</v>
      </c>
    </row>
    <row r="13" spans="2:12" ht="24" customHeight="1">
      <c r="B13" s="113">
        <v>2607</v>
      </c>
      <c r="C13" s="113" t="s">
        <v>200</v>
      </c>
      <c r="D13" s="113" t="s">
        <v>14</v>
      </c>
      <c r="E13" s="121">
        <v>1.6</v>
      </c>
      <c r="F13" s="123">
        <v>477392.1</v>
      </c>
      <c r="G13" s="123">
        <f t="shared" si="0"/>
        <v>477392.1</v>
      </c>
      <c r="H13" s="123"/>
      <c r="I13" s="123">
        <v>1</v>
      </c>
      <c r="J13" s="130" t="s">
        <v>246</v>
      </c>
      <c r="K13" s="120" t="s">
        <v>236</v>
      </c>
      <c r="L13" t="s">
        <v>242</v>
      </c>
    </row>
    <row r="14" spans="2:12" ht="24" customHeight="1">
      <c r="B14" s="113">
        <v>2616</v>
      </c>
      <c r="C14" s="113" t="s">
        <v>228</v>
      </c>
      <c r="D14" s="113" t="s">
        <v>15</v>
      </c>
      <c r="E14" s="126">
        <v>1.1</v>
      </c>
      <c r="F14" s="123">
        <v>363470.45</v>
      </c>
      <c r="G14" s="123">
        <f t="shared" si="0"/>
        <v>363470.45</v>
      </c>
      <c r="H14" s="123"/>
      <c r="I14" s="123">
        <v>3</v>
      </c>
      <c r="J14" s="130" t="s">
        <v>246</v>
      </c>
      <c r="K14" s="120" t="s">
        <v>236</v>
      </c>
      <c r="L14" t="s">
        <v>239</v>
      </c>
    </row>
    <row r="15" spans="2:12" ht="24" customHeight="1">
      <c r="B15" s="113">
        <v>2619</v>
      </c>
      <c r="C15" s="113" t="s">
        <v>187</v>
      </c>
      <c r="D15" s="113" t="s">
        <v>16</v>
      </c>
      <c r="E15" s="121">
        <v>0.35</v>
      </c>
      <c r="F15" s="123">
        <v>105586.73</v>
      </c>
      <c r="G15" s="123">
        <f t="shared" si="0"/>
        <v>55586.729999999996</v>
      </c>
      <c r="H15" s="123">
        <v>50000</v>
      </c>
      <c r="I15" s="123">
        <v>3</v>
      </c>
      <c r="J15" s="130" t="s">
        <v>246</v>
      </c>
      <c r="K15" s="120" t="s">
        <v>236</v>
      </c>
      <c r="L15" t="s">
        <v>239</v>
      </c>
    </row>
    <row r="16" spans="2:12" ht="24" customHeight="1">
      <c r="B16" s="113">
        <v>2638</v>
      </c>
      <c r="C16" s="113" t="s">
        <v>235</v>
      </c>
      <c r="D16" s="113" t="s">
        <v>16</v>
      </c>
      <c r="E16" s="121">
        <v>1.1</v>
      </c>
      <c r="F16" s="123">
        <v>335097.28</v>
      </c>
      <c r="G16" s="123">
        <f t="shared" si="0"/>
        <v>215097.28000000003</v>
      </c>
      <c r="H16" s="123">
        <v>120000</v>
      </c>
      <c r="I16" s="123">
        <v>3</v>
      </c>
      <c r="J16" s="130" t="s">
        <v>246</v>
      </c>
      <c r="K16" s="120" t="s">
        <v>236</v>
      </c>
      <c r="L16" t="s">
        <v>239</v>
      </c>
    </row>
    <row r="17" spans="2:11" ht="24" customHeight="1">
      <c r="B17" s="113"/>
      <c r="C17" s="113" t="s">
        <v>225</v>
      </c>
      <c r="D17" s="113" t="s">
        <v>112</v>
      </c>
      <c r="E17" s="121">
        <v>1.4</v>
      </c>
      <c r="F17" s="123">
        <v>560000</v>
      </c>
      <c r="G17" s="123">
        <f t="shared" si="0"/>
        <v>280000</v>
      </c>
      <c r="H17" s="123">
        <v>280000</v>
      </c>
      <c r="I17" s="123"/>
      <c r="J17" s="130" t="s">
        <v>244</v>
      </c>
      <c r="K17" s="120" t="s">
        <v>237</v>
      </c>
    </row>
    <row r="18" spans="2:11" ht="24" customHeight="1">
      <c r="B18" s="113"/>
      <c r="C18" s="137" t="s">
        <v>233</v>
      </c>
      <c r="D18" s="137" t="s">
        <v>112</v>
      </c>
      <c r="E18" s="138">
        <v>1.8</v>
      </c>
      <c r="F18" s="106">
        <v>600000</v>
      </c>
      <c r="G18" s="125">
        <f t="shared" si="0"/>
        <v>600000</v>
      </c>
      <c r="H18" s="123"/>
      <c r="I18" s="123"/>
      <c r="J18" s="130" t="s">
        <v>244</v>
      </c>
      <c r="K18" s="120" t="s">
        <v>244</v>
      </c>
    </row>
    <row r="19" spans="2:11" ht="24" customHeight="1">
      <c r="B19" s="113"/>
      <c r="C19" s="133" t="s">
        <v>111</v>
      </c>
      <c r="D19" s="133" t="s">
        <v>112</v>
      </c>
      <c r="E19" s="134">
        <v>1.2</v>
      </c>
      <c r="F19" s="135">
        <v>660000</v>
      </c>
      <c r="G19" s="136">
        <f t="shared" si="0"/>
        <v>330000</v>
      </c>
      <c r="H19" s="136">
        <v>330000</v>
      </c>
      <c r="I19" s="123"/>
      <c r="J19" s="130"/>
      <c r="K19" s="120" t="s">
        <v>237</v>
      </c>
    </row>
    <row r="20" spans="2:11" ht="24" customHeight="1">
      <c r="B20" s="113">
        <v>2608</v>
      </c>
      <c r="C20" s="113" t="s">
        <v>193</v>
      </c>
      <c r="D20" s="113" t="s">
        <v>112</v>
      </c>
      <c r="E20" s="121">
        <v>0.53</v>
      </c>
      <c r="F20" s="123">
        <v>310000</v>
      </c>
      <c r="G20" s="123">
        <f t="shared" si="0"/>
        <v>155000</v>
      </c>
      <c r="H20" s="122">
        <v>155000</v>
      </c>
      <c r="I20" s="123"/>
      <c r="J20" s="130" t="s">
        <v>237</v>
      </c>
      <c r="K20" s="120" t="s">
        <v>237</v>
      </c>
    </row>
    <row r="21" spans="2:11" ht="22.5" customHeight="1">
      <c r="B21" s="113"/>
      <c r="C21" s="113"/>
      <c r="D21" s="113" t="s">
        <v>113</v>
      </c>
      <c r="E21" s="121"/>
      <c r="F21" s="123">
        <v>640000</v>
      </c>
      <c r="G21" s="123">
        <v>640000</v>
      </c>
      <c r="H21" s="123"/>
      <c r="I21" s="123"/>
      <c r="J21" s="130" t="s">
        <v>237</v>
      </c>
      <c r="K21" s="120" t="s">
        <v>237</v>
      </c>
    </row>
    <row r="22" spans="2:11" ht="22.5" customHeight="1">
      <c r="B22" s="113"/>
      <c r="C22" s="102"/>
      <c r="D22" s="102" t="s">
        <v>98</v>
      </c>
      <c r="E22" s="103"/>
      <c r="F22" s="104">
        <v>660000</v>
      </c>
      <c r="G22" s="123">
        <v>500000</v>
      </c>
      <c r="H22" s="104">
        <v>160000</v>
      </c>
      <c r="I22" s="104"/>
      <c r="J22" s="130" t="s">
        <v>237</v>
      </c>
      <c r="K22" s="120" t="s">
        <v>237</v>
      </c>
    </row>
    <row r="23" spans="2:11" ht="22.5" customHeight="1">
      <c r="B23" s="113"/>
      <c r="C23" s="113" t="s">
        <v>93</v>
      </c>
      <c r="D23" s="113" t="s">
        <v>98</v>
      </c>
      <c r="E23" s="121"/>
      <c r="F23" s="123">
        <v>100000</v>
      </c>
      <c r="G23" s="123">
        <f t="shared" si="0"/>
        <v>100000</v>
      </c>
      <c r="H23" s="123"/>
      <c r="I23" s="123"/>
      <c r="J23" s="130" t="s">
        <v>237</v>
      </c>
      <c r="K23" s="120" t="s">
        <v>237</v>
      </c>
    </row>
    <row r="24" spans="2:10" ht="22.5" customHeight="1">
      <c r="B24" s="113"/>
      <c r="C24" s="102"/>
      <c r="D24" s="102"/>
      <c r="E24" s="127" t="s">
        <v>137</v>
      </c>
      <c r="F24" s="105">
        <f>SUM(F6:F23)-F18</f>
        <v>5888207.45</v>
      </c>
      <c r="G24" s="105">
        <f>SUM(G6:G23)-G18</f>
        <v>4393207.45</v>
      </c>
      <c r="H24" s="105">
        <f>SUM(H6:H23)-H18</f>
        <v>1495000</v>
      </c>
      <c r="I24" s="104"/>
      <c r="J24" s="131"/>
    </row>
    <row r="25" spans="2:12" ht="22.5" customHeight="1">
      <c r="B25" s="113">
        <v>2627</v>
      </c>
      <c r="C25" s="113" t="s">
        <v>232</v>
      </c>
      <c r="D25" s="113" t="s">
        <v>75</v>
      </c>
      <c r="E25" s="121">
        <v>1</v>
      </c>
      <c r="F25" s="122">
        <v>323944.47</v>
      </c>
      <c r="G25" s="122">
        <f t="shared" si="0"/>
        <v>253944.46999999997</v>
      </c>
      <c r="H25" s="122">
        <v>70000</v>
      </c>
      <c r="I25" s="122"/>
      <c r="J25" s="132" t="s">
        <v>246</v>
      </c>
      <c r="K25" s="120" t="s">
        <v>236</v>
      </c>
      <c r="L25" t="s">
        <v>241</v>
      </c>
    </row>
    <row r="26" spans="2:11" ht="24" customHeight="1">
      <c r="B26" s="113"/>
      <c r="C26" s="113" t="s">
        <v>93</v>
      </c>
      <c r="D26" s="113" t="s">
        <v>98</v>
      </c>
      <c r="E26" s="121"/>
      <c r="F26" s="123">
        <v>600000</v>
      </c>
      <c r="G26" s="123">
        <f t="shared" si="0"/>
        <v>400000</v>
      </c>
      <c r="H26" s="123">
        <v>200000</v>
      </c>
      <c r="I26" s="123"/>
      <c r="J26" s="130" t="s">
        <v>237</v>
      </c>
      <c r="K26" s="120" t="s">
        <v>237</v>
      </c>
    </row>
  </sheetData>
  <sheetProtection/>
  <printOptions/>
  <pageMargins left="0.74" right="0.24" top="0.56" bottom="0.58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23"/>
  <sheetViews>
    <sheetView zoomScale="85" zoomScaleNormal="85" zoomScaleSheetLayoutView="130" zoomScalePageLayoutView="0" workbookViewId="0" topLeftCell="A1">
      <selection activeCell="G11" sqref="G11"/>
    </sheetView>
  </sheetViews>
  <sheetFormatPr defaultColWidth="9.140625" defaultRowHeight="12.75"/>
  <cols>
    <col min="2" max="2" width="11.00390625" style="0" customWidth="1"/>
    <col min="3" max="3" width="26.140625" style="0" customWidth="1"/>
    <col min="4" max="4" width="12.421875" style="0" hidden="1" customWidth="1"/>
    <col min="5" max="5" width="10.28125" style="0" hidden="1" customWidth="1"/>
    <col min="6" max="6" width="16.140625" style="0" customWidth="1"/>
    <col min="7" max="7" width="14.7109375" style="0" customWidth="1"/>
    <col min="8" max="8" width="13.421875" style="0" customWidth="1"/>
    <col min="9" max="9" width="13.140625" style="0" customWidth="1"/>
    <col min="10" max="10" width="6.28125" style="0" customWidth="1"/>
    <col min="11" max="11" width="18.57421875" style="0" customWidth="1"/>
  </cols>
  <sheetData>
    <row r="2" ht="26.25" customHeight="1">
      <c r="B2" s="143" t="s">
        <v>250</v>
      </c>
    </row>
    <row r="4" spans="2:11" ht="25.5">
      <c r="B4" s="8" t="s">
        <v>1</v>
      </c>
      <c r="C4" s="8" t="s">
        <v>2</v>
      </c>
      <c r="D4" s="8" t="s">
        <v>3</v>
      </c>
      <c r="E4" s="8" t="s">
        <v>4</v>
      </c>
      <c r="F4" s="8" t="s">
        <v>248</v>
      </c>
      <c r="G4" s="8" t="s">
        <v>247</v>
      </c>
      <c r="H4" s="8" t="s">
        <v>190</v>
      </c>
      <c r="I4" s="8" t="s">
        <v>3</v>
      </c>
      <c r="J4" s="8" t="s">
        <v>234</v>
      </c>
      <c r="K4" s="62" t="s">
        <v>249</v>
      </c>
    </row>
    <row r="5" spans="2:11" ht="12.75">
      <c r="B5" s="102">
        <v>1</v>
      </c>
      <c r="C5" s="102">
        <v>2</v>
      </c>
      <c r="D5" s="102">
        <v>3</v>
      </c>
      <c r="E5" s="102">
        <v>4</v>
      </c>
      <c r="F5" s="102">
        <v>5</v>
      </c>
      <c r="G5" s="102">
        <v>6</v>
      </c>
      <c r="H5" s="102">
        <v>7</v>
      </c>
      <c r="I5" s="102">
        <v>8</v>
      </c>
      <c r="J5" s="102">
        <v>9</v>
      </c>
      <c r="K5" s="144" t="s">
        <v>252</v>
      </c>
    </row>
    <row r="6" spans="2:11" ht="24" customHeight="1">
      <c r="B6" s="113">
        <v>2603</v>
      </c>
      <c r="C6" s="113" t="s">
        <v>7</v>
      </c>
      <c r="D6" s="113" t="s">
        <v>8</v>
      </c>
      <c r="E6" s="121">
        <v>0.9</v>
      </c>
      <c r="F6" s="121">
        <v>280000</v>
      </c>
      <c r="G6" s="123">
        <v>251955.19</v>
      </c>
      <c r="H6" s="123">
        <f>G6-I6</f>
        <v>171955.19</v>
      </c>
      <c r="I6" s="123">
        <v>80000</v>
      </c>
      <c r="J6" s="123">
        <v>2</v>
      </c>
      <c r="K6" s="103">
        <f>F6-G6</f>
        <v>28044.809999999998</v>
      </c>
    </row>
    <row r="7" spans="2:11" ht="24" customHeight="1">
      <c r="B7" s="113">
        <v>2612</v>
      </c>
      <c r="C7" s="113" t="s">
        <v>191</v>
      </c>
      <c r="D7" s="113" t="s">
        <v>14</v>
      </c>
      <c r="E7" s="121">
        <v>1.6</v>
      </c>
      <c r="F7" s="121">
        <v>350000</v>
      </c>
      <c r="G7" s="123">
        <v>534160</v>
      </c>
      <c r="H7" s="123">
        <f>G7-I7</f>
        <v>334160</v>
      </c>
      <c r="I7" s="123">
        <v>200000</v>
      </c>
      <c r="J7" s="123">
        <v>1</v>
      </c>
      <c r="K7" s="103">
        <f aca="true" t="shared" si="0" ref="K7:K21">F7-G7</f>
        <v>-184160</v>
      </c>
    </row>
    <row r="8" spans="2:11" ht="24" customHeight="1">
      <c r="B8" s="113">
        <v>2619</v>
      </c>
      <c r="C8" s="113" t="s">
        <v>13</v>
      </c>
      <c r="D8" s="113" t="s">
        <v>12</v>
      </c>
      <c r="E8" s="121">
        <v>0.85</v>
      </c>
      <c r="F8" s="121">
        <v>400000</v>
      </c>
      <c r="G8" s="123">
        <v>250724.64</v>
      </c>
      <c r="H8" s="123">
        <f aca="true" t="shared" si="1" ref="H8:H18">G8-I8</f>
        <v>250724.64</v>
      </c>
      <c r="I8" s="123"/>
      <c r="J8" s="123">
        <v>2</v>
      </c>
      <c r="K8" s="103">
        <f t="shared" si="0"/>
        <v>149275.36</v>
      </c>
    </row>
    <row r="9" spans="2:11" ht="24" customHeight="1">
      <c r="B9" s="113">
        <v>2604</v>
      </c>
      <c r="C9" s="113" t="s">
        <v>194</v>
      </c>
      <c r="D9" s="113" t="s">
        <v>113</v>
      </c>
      <c r="E9" s="121">
        <v>0.9</v>
      </c>
      <c r="F9" s="121">
        <v>400000</v>
      </c>
      <c r="G9" s="124">
        <v>252518.96</v>
      </c>
      <c r="H9" s="123">
        <f t="shared" si="1"/>
        <v>252518.96</v>
      </c>
      <c r="I9" s="125"/>
      <c r="J9" s="124">
        <v>2</v>
      </c>
      <c r="K9" s="103">
        <f t="shared" si="0"/>
        <v>147481.04</v>
      </c>
    </row>
    <row r="10" spans="2:11" ht="24" customHeight="1">
      <c r="B10" s="113">
        <v>2614</v>
      </c>
      <c r="C10" s="113" t="s">
        <v>196</v>
      </c>
      <c r="D10" s="113" t="s">
        <v>16</v>
      </c>
      <c r="E10" s="121">
        <v>0.73</v>
      </c>
      <c r="F10" s="121">
        <v>280000</v>
      </c>
      <c r="G10" s="123">
        <v>241134.7</v>
      </c>
      <c r="H10" s="123">
        <f t="shared" si="1"/>
        <v>161134.7</v>
      </c>
      <c r="I10" s="123">
        <v>80000</v>
      </c>
      <c r="J10" s="123">
        <v>1</v>
      </c>
      <c r="K10" s="103">
        <f t="shared" si="0"/>
        <v>38865.29999999999</v>
      </c>
    </row>
    <row r="11" spans="2:11" ht="24" customHeight="1">
      <c r="B11" s="113">
        <v>2639</v>
      </c>
      <c r="C11" s="113" t="s">
        <v>195</v>
      </c>
      <c r="D11" s="113" t="s">
        <v>11</v>
      </c>
      <c r="E11" s="121">
        <v>0.6</v>
      </c>
      <c r="F11" s="121">
        <v>210000</v>
      </c>
      <c r="G11" s="123">
        <v>146167.8</v>
      </c>
      <c r="H11" s="123">
        <f t="shared" si="1"/>
        <v>106167.79999999999</v>
      </c>
      <c r="I11" s="123">
        <v>40000</v>
      </c>
      <c r="J11" s="123">
        <v>1</v>
      </c>
      <c r="K11" s="103">
        <f t="shared" si="0"/>
        <v>63832.20000000001</v>
      </c>
    </row>
    <row r="12" spans="2:11" ht="24" customHeight="1">
      <c r="B12" s="113">
        <v>2607</v>
      </c>
      <c r="C12" s="113" t="s">
        <v>200</v>
      </c>
      <c r="D12" s="113" t="s">
        <v>14</v>
      </c>
      <c r="E12" s="121">
        <v>1.6</v>
      </c>
      <c r="F12" s="121">
        <v>475000</v>
      </c>
      <c r="G12" s="123">
        <v>477392.1</v>
      </c>
      <c r="H12" s="123">
        <f t="shared" si="1"/>
        <v>477392.1</v>
      </c>
      <c r="I12" s="123"/>
      <c r="J12" s="123">
        <v>1</v>
      </c>
      <c r="K12" s="103">
        <f t="shared" si="0"/>
        <v>-2392.0999999999767</v>
      </c>
    </row>
    <row r="13" spans="2:11" ht="24" customHeight="1">
      <c r="B13" s="113">
        <v>2616</v>
      </c>
      <c r="C13" s="113" t="s">
        <v>228</v>
      </c>
      <c r="D13" s="113" t="s">
        <v>15</v>
      </c>
      <c r="E13" s="126">
        <v>1.1</v>
      </c>
      <c r="F13" s="126">
        <v>390000</v>
      </c>
      <c r="G13" s="123">
        <v>363470.45</v>
      </c>
      <c r="H13" s="123">
        <f t="shared" si="1"/>
        <v>363470.45</v>
      </c>
      <c r="I13" s="123"/>
      <c r="J13" s="123">
        <v>3</v>
      </c>
      <c r="K13" s="103">
        <f t="shared" si="0"/>
        <v>26529.54999999999</v>
      </c>
    </row>
    <row r="14" spans="2:11" ht="24" customHeight="1">
      <c r="B14" s="113">
        <v>2619</v>
      </c>
      <c r="C14" s="139" t="s">
        <v>187</v>
      </c>
      <c r="D14" s="139" t="s">
        <v>16</v>
      </c>
      <c r="E14" s="126">
        <v>0.35</v>
      </c>
      <c r="F14" s="126">
        <v>300000</v>
      </c>
      <c r="G14" s="124">
        <v>105586.73</v>
      </c>
      <c r="H14" s="124">
        <f t="shared" si="1"/>
        <v>55586.729999999996</v>
      </c>
      <c r="I14" s="124">
        <v>50000</v>
      </c>
      <c r="J14" s="124">
        <v>3</v>
      </c>
      <c r="K14" s="118">
        <f t="shared" si="0"/>
        <v>194413.27000000002</v>
      </c>
    </row>
    <row r="15" spans="2:11" ht="24" customHeight="1">
      <c r="B15" s="113">
        <v>2638</v>
      </c>
      <c r="C15" s="139" t="s">
        <v>235</v>
      </c>
      <c r="D15" s="139" t="s">
        <v>16</v>
      </c>
      <c r="E15" s="126">
        <v>1.1</v>
      </c>
      <c r="F15" s="126">
        <v>450000</v>
      </c>
      <c r="G15" s="124">
        <v>335097.28</v>
      </c>
      <c r="H15" s="124">
        <f t="shared" si="1"/>
        <v>215097.28000000003</v>
      </c>
      <c r="I15" s="124">
        <v>120000</v>
      </c>
      <c r="J15" s="124">
        <v>3</v>
      </c>
      <c r="K15" s="118">
        <f t="shared" si="0"/>
        <v>114902.71999999997</v>
      </c>
    </row>
    <row r="16" spans="2:11" ht="24" customHeight="1">
      <c r="B16" s="113"/>
      <c r="C16" s="139" t="s">
        <v>225</v>
      </c>
      <c r="D16" s="139" t="s">
        <v>112</v>
      </c>
      <c r="E16" s="126">
        <v>1.4</v>
      </c>
      <c r="F16" s="126">
        <v>560000</v>
      </c>
      <c r="G16" s="124">
        <v>560000</v>
      </c>
      <c r="H16" s="124">
        <f t="shared" si="1"/>
        <v>280000</v>
      </c>
      <c r="I16" s="124">
        <v>280000</v>
      </c>
      <c r="J16" s="124"/>
      <c r="K16" s="118">
        <f t="shared" si="0"/>
        <v>0</v>
      </c>
    </row>
    <row r="17" spans="2:11" ht="24" customHeight="1">
      <c r="B17" s="113"/>
      <c r="C17" s="140" t="s">
        <v>233</v>
      </c>
      <c r="D17" s="140" t="s">
        <v>112</v>
      </c>
      <c r="E17" s="118">
        <v>1.8</v>
      </c>
      <c r="F17" s="118">
        <v>600000</v>
      </c>
      <c r="G17" s="141">
        <v>0</v>
      </c>
      <c r="H17" s="124">
        <f t="shared" si="1"/>
        <v>0</v>
      </c>
      <c r="I17" s="124"/>
      <c r="J17" s="124"/>
      <c r="K17" s="118">
        <f t="shared" si="0"/>
        <v>600000</v>
      </c>
    </row>
    <row r="18" spans="2:11" ht="24" customHeight="1">
      <c r="B18" s="113"/>
      <c r="C18" s="139" t="s">
        <v>193</v>
      </c>
      <c r="D18" s="139" t="s">
        <v>112</v>
      </c>
      <c r="E18" s="126">
        <v>0.53</v>
      </c>
      <c r="F18" s="126">
        <v>310000</v>
      </c>
      <c r="G18" s="124">
        <v>310000</v>
      </c>
      <c r="H18" s="124">
        <f t="shared" si="1"/>
        <v>155000</v>
      </c>
      <c r="I18" s="124">
        <v>155000</v>
      </c>
      <c r="J18" s="124"/>
      <c r="K18" s="118">
        <f t="shared" si="0"/>
        <v>0</v>
      </c>
    </row>
    <row r="19" spans="2:11" ht="22.5" customHeight="1">
      <c r="B19" s="113"/>
      <c r="C19" s="139"/>
      <c r="D19" s="139" t="s">
        <v>113</v>
      </c>
      <c r="E19" s="126"/>
      <c r="F19" s="126">
        <v>500000</v>
      </c>
      <c r="G19" s="124">
        <v>640000</v>
      </c>
      <c r="H19" s="124">
        <v>640000</v>
      </c>
      <c r="I19" s="124"/>
      <c r="J19" s="124"/>
      <c r="K19" s="118">
        <f t="shared" si="0"/>
        <v>-140000</v>
      </c>
    </row>
    <row r="20" spans="2:11" ht="22.5" customHeight="1">
      <c r="B20" s="113"/>
      <c r="C20" s="140"/>
      <c r="D20" s="140" t="s">
        <v>98</v>
      </c>
      <c r="E20" s="118"/>
      <c r="F20" s="118">
        <v>500000</v>
      </c>
      <c r="G20" s="141">
        <v>660000</v>
      </c>
      <c r="H20" s="124">
        <v>500000</v>
      </c>
      <c r="I20" s="141">
        <v>160000</v>
      </c>
      <c r="J20" s="141"/>
      <c r="K20" s="118">
        <f t="shared" si="0"/>
        <v>-160000</v>
      </c>
    </row>
    <row r="21" spans="2:11" ht="22.5" customHeight="1">
      <c r="B21" s="113"/>
      <c r="C21" s="113" t="s">
        <v>93</v>
      </c>
      <c r="D21" s="113" t="s">
        <v>98</v>
      </c>
      <c r="E21" s="121"/>
      <c r="F21" s="121">
        <v>100000</v>
      </c>
      <c r="G21" s="123">
        <v>100000</v>
      </c>
      <c r="H21" s="123">
        <v>100000</v>
      </c>
      <c r="I21" s="123"/>
      <c r="J21" s="123"/>
      <c r="K21" s="118">
        <f t="shared" si="0"/>
        <v>0</v>
      </c>
    </row>
    <row r="22" spans="2:11" ht="22.5" customHeight="1">
      <c r="B22" s="113"/>
      <c r="C22" s="113" t="s">
        <v>251</v>
      </c>
      <c r="D22" s="113"/>
      <c r="E22" s="121"/>
      <c r="F22" s="121"/>
      <c r="G22" s="123"/>
      <c r="H22" s="123"/>
      <c r="I22" s="123"/>
      <c r="J22" s="123"/>
      <c r="K22" s="118"/>
    </row>
    <row r="23" spans="2:11" ht="22.5" customHeight="1">
      <c r="B23" s="113"/>
      <c r="C23" s="102"/>
      <c r="D23" s="102"/>
      <c r="E23" s="127" t="s">
        <v>137</v>
      </c>
      <c r="F23" s="105">
        <f>SUM(F6:F21)</f>
        <v>6105000</v>
      </c>
      <c r="G23" s="105">
        <f>SUM(G6:G21)</f>
        <v>5228207.850000001</v>
      </c>
      <c r="H23" s="105">
        <f>SUM(H6:H21)-H17</f>
        <v>4063207.8500000006</v>
      </c>
      <c r="I23" s="105">
        <f>SUM(I6:I21)-I17</f>
        <v>1165000</v>
      </c>
      <c r="J23" s="104"/>
      <c r="K23" s="142">
        <f>SUM(K6:K22)</f>
        <v>876792.1499999999</v>
      </c>
    </row>
  </sheetData>
  <sheetProtection/>
  <printOptions/>
  <pageMargins left="0.53" right="0.16" top="0.56" bottom="0.5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</dc:creator>
  <cp:keywords/>
  <dc:description/>
  <cp:lastModifiedBy>aolszar</cp:lastModifiedBy>
  <cp:lastPrinted>2015-02-19T06:40:37Z</cp:lastPrinted>
  <dcterms:created xsi:type="dcterms:W3CDTF">2005-09-06T05:32:39Z</dcterms:created>
  <dcterms:modified xsi:type="dcterms:W3CDTF">2015-02-24T12:10:58Z</dcterms:modified>
  <cp:category/>
  <cp:version/>
  <cp:contentType/>
  <cp:contentStatus/>
</cp:coreProperties>
</file>