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5" windowHeight="11400" firstSheet="11" activeTab="11"/>
  </bookViews>
  <sheets>
    <sheet name="II LO Cieszyn" sheetId="1" r:id="rId1"/>
    <sheet name="I LO Cieszyn" sheetId="2" r:id="rId2"/>
    <sheet name="ZSO Wisła" sheetId="3" r:id="rId3"/>
    <sheet name="ZSTiO Skoczów" sheetId="4" r:id="rId4"/>
    <sheet name="ZSEG Cieszyn" sheetId="5" r:id="rId5"/>
    <sheet name="ZSGH Wisła" sheetId="6" r:id="rId6"/>
    <sheet name="ZS Cieszyn" sheetId="7" r:id="rId7"/>
    <sheet name="ZSB Cieszyn" sheetId="8" r:id="rId8"/>
    <sheet name="ZSP Ustroń" sheetId="9" r:id="rId9"/>
    <sheet name="ZSP Istebna" sheetId="10" r:id="rId10"/>
    <sheet name="ZSR Międzyświeć" sheetId="11" r:id="rId11"/>
    <sheet name="ZST Cieszyn" sheetId="12" r:id="rId12"/>
    <sheet name="CKP Bażanowice" sheetId="13" r:id="rId13"/>
    <sheet name="ZPSWR Cieszyn" sheetId="14" r:id="rId14"/>
    <sheet name="ZPPP Cieszyn" sheetId="15" r:id="rId15"/>
    <sheet name="OPP Koniaków" sheetId="16" r:id="rId16"/>
    <sheet name="SSM Wisla-Malinka" sheetId="17" r:id="rId17"/>
    <sheet name="Podsumowanie" sheetId="18" r:id="rId18"/>
  </sheets>
  <definedNames>
    <definedName name="_xlnm.Print_Area" localSheetId="12">'CKP Bażanowice'!$A$1:$F$33</definedName>
    <definedName name="_xlnm.Print_Area" localSheetId="1">'I LO Cieszyn'!$A$1:$F$44</definedName>
    <definedName name="_xlnm.Print_Area" localSheetId="0">'II LO Cieszyn'!$A$1:$F$56</definedName>
    <definedName name="_xlnm.Print_Area" localSheetId="15">'OPP Koniaków'!$A$1:$F$32</definedName>
    <definedName name="_xlnm.Print_Area" localSheetId="16">'SSM Wisla-Malinka'!$A$1:$F$15</definedName>
    <definedName name="_xlnm.Print_Area" localSheetId="14">'ZPPP Cieszyn'!$A$1:$F$34</definedName>
    <definedName name="_xlnm.Print_Area" localSheetId="13">'ZPSWR Cieszyn'!$A$1:$F$50</definedName>
    <definedName name="_xlnm.Print_Area" localSheetId="6">'ZS Cieszyn'!$A$1:$F$137</definedName>
    <definedName name="_xlnm.Print_Area" localSheetId="7">'ZSB Cieszyn'!$A$1:$F$64</definedName>
    <definedName name="_xlnm.Print_Area" localSheetId="4">'ZSEG Cieszyn'!$A$1:$F$48</definedName>
    <definedName name="_xlnm.Print_Area" localSheetId="5">'ZSGH Wisła'!$A$1:$F$98</definedName>
    <definedName name="_xlnm.Print_Area" localSheetId="2">'ZSO Wisła'!$A$1:$F$49</definedName>
    <definedName name="_xlnm.Print_Area" localSheetId="9">'ZSP Istebna'!$A$1:$F$72</definedName>
    <definedName name="_xlnm.Print_Area" localSheetId="8">'ZSP Ustroń'!$A$1:$F$39</definedName>
    <definedName name="_xlnm.Print_Area" localSheetId="10">'ZSR Międzyświeć'!$A$1:$F$50</definedName>
    <definedName name="_xlnm.Print_Area" localSheetId="11">'ZST Cieszyn'!$A$1:$F$46</definedName>
    <definedName name="_xlnm.Print_Area" localSheetId="3">'ZSTiO Skoczów'!$A$1:$F$64</definedName>
    <definedName name="_xlnm.Print_Titles" localSheetId="12">'CKP Bażanowice'!$2:$2</definedName>
    <definedName name="_xlnm.Print_Titles" localSheetId="1">'I LO Cieszyn'!$3:$3</definedName>
    <definedName name="_xlnm.Print_Titles" localSheetId="0">'II LO Cieszyn'!$4:$4</definedName>
    <definedName name="_xlnm.Print_Titles" localSheetId="15">'OPP Koniaków'!$2:$2</definedName>
    <definedName name="_xlnm.Print_Titles" localSheetId="14">'ZPPP Cieszyn'!$2:$2</definedName>
    <definedName name="_xlnm.Print_Titles" localSheetId="13">'ZPSWR Cieszyn'!$2:$2</definedName>
    <definedName name="_xlnm.Print_Titles" localSheetId="6">'ZS Cieszyn'!$2:$2</definedName>
    <definedName name="_xlnm.Print_Titles" localSheetId="7">'ZSB Cieszyn'!$2:$2</definedName>
    <definedName name="_xlnm.Print_Titles" localSheetId="4">'ZSEG Cieszyn'!$2:$2</definedName>
    <definedName name="_xlnm.Print_Titles" localSheetId="5">'ZSGH Wisła'!$2:$2</definedName>
    <definedName name="_xlnm.Print_Titles" localSheetId="2">'ZSO Wisła'!$2:$2</definedName>
    <definedName name="_xlnm.Print_Titles" localSheetId="9">'ZSP Istebna'!$2:$2</definedName>
    <definedName name="_xlnm.Print_Titles" localSheetId="8">'ZSP Ustroń'!$2:$2</definedName>
    <definedName name="_xlnm.Print_Titles" localSheetId="10">'ZSR Międzyświeć'!$2:$2</definedName>
    <definedName name="_xlnm.Print_Titles" localSheetId="11">'ZST Cieszyn'!$2:$2</definedName>
    <definedName name="_xlnm.Print_Titles" localSheetId="3">'ZSTiO Skoczów'!$2:$2</definedName>
  </definedNames>
  <calcPr fullCalcOnLoad="1"/>
</workbook>
</file>

<file path=xl/sharedStrings.xml><?xml version="1.0" encoding="utf-8"?>
<sst xmlns="http://schemas.openxmlformats.org/spreadsheetml/2006/main" count="1529" uniqueCount="182">
  <si>
    <t>§</t>
  </si>
  <si>
    <t>Wyszczególnienie</t>
  </si>
  <si>
    <t xml:space="preserve">4300 - </t>
  </si>
  <si>
    <t>zakup usług pozostałych</t>
  </si>
  <si>
    <t>pozostałe odsetki</t>
  </si>
  <si>
    <t>dodatkowe wynagrodzenie roczne</t>
  </si>
  <si>
    <t>składki na ubezpieczenia społeczne</t>
  </si>
  <si>
    <t>składki na Fundusz Pracy</t>
  </si>
  <si>
    <t xml:space="preserve">4210 - </t>
  </si>
  <si>
    <t>zakup materiałów i wyposażenia</t>
  </si>
  <si>
    <t xml:space="preserve">4260 - </t>
  </si>
  <si>
    <t>zakup energii</t>
  </si>
  <si>
    <t xml:space="preserve">4270 - </t>
  </si>
  <si>
    <t>zakup usług remontowych</t>
  </si>
  <si>
    <t xml:space="preserve">4410 - </t>
  </si>
  <si>
    <t>podróże służbowe krajowe</t>
  </si>
  <si>
    <t xml:space="preserve">4430 - </t>
  </si>
  <si>
    <t>różne opłaty i składki</t>
  </si>
  <si>
    <t xml:space="preserve">4440 - </t>
  </si>
  <si>
    <t>wynagrodzenia osobowe pracowników</t>
  </si>
  <si>
    <t xml:space="preserve">4280 - </t>
  </si>
  <si>
    <t>zakup usług zdrowotnych</t>
  </si>
  <si>
    <t>4040 -</t>
  </si>
  <si>
    <t>4110 -</t>
  </si>
  <si>
    <t>4120 -</t>
  </si>
  <si>
    <t>4440 -</t>
  </si>
  <si>
    <t>odpisy na zakładowy fundusz świadczeń socjalnych</t>
  </si>
  <si>
    <t xml:space="preserve">0920 -  </t>
  </si>
  <si>
    <t>4350 -</t>
  </si>
  <si>
    <t>4170 -</t>
  </si>
  <si>
    <t>wynagrodzenia bezosobowe</t>
  </si>
  <si>
    <t>zakup usług dostępu do sieci Internet</t>
  </si>
  <si>
    <t>4360 -</t>
  </si>
  <si>
    <t>4370 -</t>
  </si>
  <si>
    <t>4750 -</t>
  </si>
  <si>
    <t>4740 -</t>
  </si>
  <si>
    <t>zakup materiałów papierniczych do sprzętu drukarskiego i urządzeń kserograficznych</t>
  </si>
  <si>
    <t>zakup akcesoriów komputerowych, w tym programów i licencji</t>
  </si>
  <si>
    <t>4700 -</t>
  </si>
  <si>
    <t>szkolenia pracowników niebędących członkami korpusu służby cywilnej</t>
  </si>
  <si>
    <t>Rozdz.</t>
  </si>
  <si>
    <t>dochody      w zł</t>
  </si>
  <si>
    <t>wydatki         w zł</t>
  </si>
  <si>
    <t>Pozostała działalność</t>
  </si>
  <si>
    <t>4010 -</t>
  </si>
  <si>
    <t>4270 -</t>
  </si>
  <si>
    <t>podsumowanie rozdziałów:</t>
  </si>
  <si>
    <t>3020 -</t>
  </si>
  <si>
    <t>podsumowanie rozdziału:</t>
  </si>
  <si>
    <t>Dział</t>
  </si>
  <si>
    <t>Oświata i wychowanie</t>
  </si>
  <si>
    <t>80120</t>
  </si>
  <si>
    <t>Licea ogólnokształcące</t>
  </si>
  <si>
    <t>wydatki osobowe niezaliczone do wynagrodzeń</t>
  </si>
  <si>
    <t>80146</t>
  </si>
  <si>
    <t>Dokształcanie i doskonalenie nauczycieli</t>
  </si>
  <si>
    <t>80195</t>
  </si>
  <si>
    <t>Edukacyjna opieka wychowawcza</t>
  </si>
  <si>
    <t>85415</t>
  </si>
  <si>
    <t>Pomoc materialna dla uczniów</t>
  </si>
  <si>
    <t>stypendia dla uczniów</t>
  </si>
  <si>
    <t>4140 -</t>
  </si>
  <si>
    <t>3240 -</t>
  </si>
  <si>
    <t>wpłaty na Państwowy Fundusz Rehabilitacji Osób Niepełnosprawnych</t>
  </si>
  <si>
    <t>80123</t>
  </si>
  <si>
    <t>Licea profilowane</t>
  </si>
  <si>
    <t>80130</t>
  </si>
  <si>
    <t>Szkoły zawodowe</t>
  </si>
  <si>
    <t>85410</t>
  </si>
  <si>
    <t>4240 -</t>
  </si>
  <si>
    <t>zakup pomocy naukowych, dydaktycznych i książek</t>
  </si>
  <si>
    <t>80148</t>
  </si>
  <si>
    <t>Stołówki szkolne</t>
  </si>
  <si>
    <t>4390 -</t>
  </si>
  <si>
    <t>zakup usług obejmujących wykonanie ekspertyz, analiz i opinii</t>
  </si>
  <si>
    <t>80140</t>
  </si>
  <si>
    <t>Centra kształcenia ustawicznego i praktycznego oraz ośrodki dokształcania zawodowego</t>
  </si>
  <si>
    <t>Specjalne ośrodki szkolno-wychowawcze</t>
  </si>
  <si>
    <t>3030 -</t>
  </si>
  <si>
    <t>4230 -</t>
  </si>
  <si>
    <t>zakup leków, wyrobów medycznych i produktów biobójczych</t>
  </si>
  <si>
    <t>85495</t>
  </si>
  <si>
    <t>85403</t>
  </si>
  <si>
    <t>85406</t>
  </si>
  <si>
    <t>Poradnie psychologiczno-pedagogiczne, w tym poradnie specjalistyczne</t>
  </si>
  <si>
    <t>85407</t>
  </si>
  <si>
    <t>Placówki wychowania pozaszkolnego</t>
  </si>
  <si>
    <t>4400 -</t>
  </si>
  <si>
    <t>opłaty za administrowanie i czynsze za budynki, lokale i pomieszczenia garażowe</t>
  </si>
  <si>
    <t>4420 -</t>
  </si>
  <si>
    <t>podróże służbowe zagraniczne</t>
  </si>
  <si>
    <t>85417</t>
  </si>
  <si>
    <t>Szkolne schroniska młodzieżowe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</si>
  <si>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</si>
  <si>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</si>
  <si>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4117 -</t>
  </si>
  <si>
    <t>4127 -</t>
  </si>
  <si>
    <t>4177 -</t>
  </si>
  <si>
    <t xml:space="preserve">4217 - </t>
  </si>
  <si>
    <t xml:space="preserve">4307 - </t>
  </si>
  <si>
    <t xml:space="preserve">4427 - </t>
  </si>
  <si>
    <t>Pozostała działalność - PO KL /"Szkoła sukcesu"/</t>
  </si>
  <si>
    <t>4119 -</t>
  </si>
  <si>
    <t>4129 -</t>
  </si>
  <si>
    <t xml:space="preserve">4219 - </t>
  </si>
  <si>
    <t>4247 -</t>
  </si>
  <si>
    <t xml:space="preserve">4309 - </t>
  </si>
  <si>
    <t>4367 -</t>
  </si>
  <si>
    <t>4369 -</t>
  </si>
  <si>
    <t xml:space="preserve">4417 - </t>
  </si>
  <si>
    <t xml:space="preserve">4419 - </t>
  </si>
  <si>
    <t>Pozostała działalność - PO KL 
/"Fascynacja budownictwem w nowej odsłonie"/</t>
  </si>
  <si>
    <t>4179 -</t>
  </si>
  <si>
    <t>4357 -</t>
  </si>
  <si>
    <t>4359 -</t>
  </si>
  <si>
    <t>4377 -</t>
  </si>
  <si>
    <t>4379 -</t>
  </si>
  <si>
    <t>Internaty i bursy szkolne</t>
  </si>
  <si>
    <t>4780 -</t>
  </si>
  <si>
    <t>składki na Fundusz Emerytur Pomostowych</t>
  </si>
  <si>
    <t>II LO Cieszyn</t>
  </si>
  <si>
    <t>I LO Cieszyn</t>
  </si>
  <si>
    <t>ZSO Wisła</t>
  </si>
  <si>
    <t>ZSZ Skoczów</t>
  </si>
  <si>
    <t>ZSEG Cieszyn</t>
  </si>
  <si>
    <t>ZSGH Wisła</t>
  </si>
  <si>
    <t>ZS Cieszyn</t>
  </si>
  <si>
    <t>ZSB Cieszyn</t>
  </si>
  <si>
    <t>ZSP Ustroń</t>
  </si>
  <si>
    <t>ZSP Istebna</t>
  </si>
  <si>
    <t>ZSR Międzyświeć</t>
  </si>
  <si>
    <t>ZST Cieszyn</t>
  </si>
  <si>
    <t>CKP Bażanowice</t>
  </si>
  <si>
    <t>OPP Koniaków</t>
  </si>
  <si>
    <t>SSM Wisła</t>
  </si>
  <si>
    <t>Ogółem</t>
  </si>
  <si>
    <t>Pozostała działalność - Comenius /"Nauczanie innowacyjne i jego wpływ na jakość edukacji"/</t>
  </si>
  <si>
    <t>4427 -</t>
  </si>
  <si>
    <t xml:space="preserve">4437 - </t>
  </si>
  <si>
    <t>Pozostała działalność - Comenius 
/"Razem na szczytach Europy"/</t>
  </si>
  <si>
    <t>4600 -</t>
  </si>
  <si>
    <t>85419</t>
  </si>
  <si>
    <t>Ośrodki rewalidacyjno-wychowawcze</t>
  </si>
  <si>
    <t>kary i odszkodowania wypłacane na rzecz osób prawnych i innych jednostek organizacyjnych</t>
  </si>
  <si>
    <t>różne wydatki na rzecz osób fizycznych</t>
  </si>
  <si>
    <t>2400 -</t>
  </si>
  <si>
    <t>wpływy do budżetu pozostałości środków finansowych gromadzonych na wydzielonym rachunku jednostki budżetowe</t>
  </si>
  <si>
    <t>Dochody</t>
  </si>
  <si>
    <t>Ochrona zdrowia</t>
  </si>
  <si>
    <t>85156</t>
  </si>
  <si>
    <t>Składki na ubezpieczenia zdrowotne oraz świadczenia dla osób nie objętych obowiązkiem ubezpieczenia zdrowotnego</t>
  </si>
  <si>
    <t>4130 -</t>
  </si>
  <si>
    <t>składki na ubezpieczenie zdrowotne</t>
  </si>
  <si>
    <t>ZPSWR Cieszyn</t>
  </si>
  <si>
    <t>ZPPP Cieszyn</t>
  </si>
  <si>
    <t>II Liceum Ogólnokształcącego im. M. Kopernika w Cieszynie
Plan finansowy na 2014 rok</t>
  </si>
  <si>
    <t xml:space="preserve">4520 - </t>
  </si>
  <si>
    <t>opłaty na rzecz budżetów jednostek samorządu terytorialnego</t>
  </si>
  <si>
    <t>I Liceum Ogólnokształcącego im. A. Osuchowskiego w Cieszynie
Plan finansowy na 2014 rok</t>
  </si>
  <si>
    <t>Zespół Szkół Ogólnokształcących im. P. Stalmacha w Wiśle
Plan finansowy na 2014 rok</t>
  </si>
  <si>
    <t xml:space="preserve">Zespół Szkół Technicznych i Ogólnokształcących w Skoczowie
Plan finansowy na 2014 rok       </t>
  </si>
  <si>
    <t>Zespół Szkół im. W. Szybińskiego w Cieszynie
Plan finansowy na 2014 rok</t>
  </si>
  <si>
    <t>Zespół Szkół Ponadgimnazjalnych w Istebnej
Plan finansowy na 2014 rok</t>
  </si>
  <si>
    <t>Zespół Szkół Ekonomiczno-Gastronomicznych im. MZC w Cieszynie
Plan finansowy na 2014 rok</t>
  </si>
  <si>
    <t>Zespół Szkół Gastronomiczno-Hotelarskich im. W. Reymonta w Wiśle
Plan finansowy na 2014 rok</t>
  </si>
  <si>
    <t>Zespół Szkół Budowlanych im. gen. S. Grota Roweckiego w Cieszynie
Plan finansowy na 2014 rok</t>
  </si>
  <si>
    <t>Zespół Szkół Ponadgimnazjalnych w Ustroniu
Plan finansowy na 2014 rok</t>
  </si>
  <si>
    <t>Zespół Szkół Rolniczych w Międzyświeciu
Plan finansowy na 2014 rok</t>
  </si>
  <si>
    <t>Zespół Szkół Technicznych w Cieszynie
Plan finansowy na 2014 rok</t>
  </si>
  <si>
    <t>Centrum Kształcenia Praktycznego w Bażanowicach
Plan finansowy na 2014 rok</t>
  </si>
  <si>
    <t>Pozostała działalność - Comenius</t>
  </si>
  <si>
    <t>Pozostała działalność - PO KL</t>
  </si>
  <si>
    <t>4269 -</t>
  </si>
  <si>
    <t>4267 -</t>
  </si>
  <si>
    <t>4017 -</t>
  </si>
  <si>
    <t>4019 -</t>
  </si>
  <si>
    <t>zakup materiałów i wyposżenia</t>
  </si>
  <si>
    <t>Pozostała działalność - Leonardo da Vinci</t>
  </si>
  <si>
    <t>Zespół Placówek Szkolno-Wychowawczo-Rewalidacyjnych w Cieszynie
Plan finansowy na 2014 rok</t>
  </si>
  <si>
    <t>Zespół Poradni Psychologiczno-Pedagogicznych w Cieszynie
Plan finansowy na 2014 rok</t>
  </si>
  <si>
    <t>Ognisko Pracy Pozaszkolnej w Koniakowie
Plan finansowy na 2014 rok</t>
  </si>
  <si>
    <t>Szkolne Schronisko Młodzieżowe "Granit" w Wiśle-Malince
Plan finansowy na 2014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</si>
</sst>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MS Sans Serif"/>
      <family val="2"/>
    </font>
    <font>
      <u val="single"/>
      <sz val="10"/>
      <color indexed="36"/>
      <name val="Arial CE"/>
      <family val="0"/>
    </font>
    <font>
      <i/>
      <sz val="10"/>
      <name val="MS Sans Serif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6" fillId="0" borderId="10" xfId="52" applyNumberFormat="1" applyFont="1" applyBorder="1" applyAlignment="1">
      <alignment horizontal="center" vertical="center" wrapText="1"/>
      <protection/>
    </xf>
    <xf numFmtId="3" fontId="6" fillId="0" borderId="10" xfId="52" applyNumberFormat="1" applyFont="1" applyBorder="1" applyAlignment="1">
      <alignment vertical="center"/>
      <protection/>
    </xf>
    <xf numFmtId="49" fontId="7" fillId="0" borderId="11" xfId="52" applyNumberFormat="1" applyFont="1" applyBorder="1" applyAlignment="1">
      <alignment horizontal="center" vertical="center" wrapText="1"/>
      <protection/>
    </xf>
    <xf numFmtId="49" fontId="7" fillId="0" borderId="12" xfId="52" applyNumberFormat="1" applyFont="1" applyBorder="1" applyAlignment="1">
      <alignment horizontal="left" vertical="top" wrapText="1"/>
      <protection/>
    </xf>
    <xf numFmtId="49" fontId="7" fillId="0" borderId="0" xfId="52" applyNumberFormat="1" applyFont="1" applyBorder="1" applyAlignment="1">
      <alignment vertical="center" wrapText="1"/>
      <protection/>
    </xf>
    <xf numFmtId="3" fontId="7" fillId="0" borderId="11" xfId="52" applyNumberFormat="1" applyFont="1" applyBorder="1" applyAlignment="1">
      <alignment vertical="top"/>
      <protection/>
    </xf>
    <xf numFmtId="49" fontId="7" fillId="0" borderId="13" xfId="52" applyNumberFormat="1" applyFont="1" applyBorder="1" applyAlignment="1">
      <alignment vertical="center" wrapText="1"/>
      <protection/>
    </xf>
    <xf numFmtId="49" fontId="7" fillId="0" borderId="14" xfId="52" applyNumberFormat="1" applyFont="1" applyBorder="1" applyAlignment="1">
      <alignment vertical="center" wrapText="1"/>
      <protection/>
    </xf>
    <xf numFmtId="49" fontId="7" fillId="0" borderId="15" xfId="52" applyNumberFormat="1" applyFont="1" applyBorder="1" applyAlignment="1">
      <alignment vertical="center" wrapText="1"/>
      <protection/>
    </xf>
    <xf numFmtId="49" fontId="7" fillId="0" borderId="16" xfId="52" applyNumberFormat="1" applyFont="1" applyBorder="1" applyAlignment="1">
      <alignment vertical="center" wrapText="1"/>
      <protection/>
    </xf>
    <xf numFmtId="49" fontId="7" fillId="0" borderId="17" xfId="52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vertical="center"/>
    </xf>
    <xf numFmtId="49" fontId="7" fillId="0" borderId="19" xfId="52" applyNumberFormat="1" applyFont="1" applyBorder="1" applyAlignment="1">
      <alignment horizontal="left" vertical="center" wrapText="1"/>
      <protection/>
    </xf>
    <xf numFmtId="3" fontId="7" fillId="0" borderId="20" xfId="52" applyNumberFormat="1" applyFont="1" applyBorder="1" applyAlignment="1">
      <alignment vertical="center"/>
      <protection/>
    </xf>
    <xf numFmtId="49" fontId="7" fillId="0" borderId="21" xfId="52" applyNumberFormat="1" applyFont="1" applyBorder="1" applyAlignment="1">
      <alignment horizontal="left" vertical="center" wrapText="1"/>
      <protection/>
    </xf>
    <xf numFmtId="3" fontId="7" fillId="0" borderId="22" xfId="52" applyNumberFormat="1" applyFont="1" applyBorder="1" applyAlignment="1">
      <alignment vertical="center"/>
      <protection/>
    </xf>
    <xf numFmtId="49" fontId="7" fillId="0" borderId="15" xfId="52" applyNumberFormat="1" applyFont="1" applyBorder="1" applyAlignment="1">
      <alignment horizontal="left" vertical="center" wrapText="1"/>
      <protection/>
    </xf>
    <xf numFmtId="49" fontId="7" fillId="0" borderId="23" xfId="52" applyNumberFormat="1" applyFont="1" applyBorder="1" applyAlignment="1">
      <alignment horizontal="left" vertical="center" wrapText="1"/>
      <protection/>
    </xf>
    <xf numFmtId="3" fontId="7" fillId="0" borderId="24" xfId="52" applyNumberFormat="1" applyFont="1" applyBorder="1" applyAlignment="1">
      <alignment vertical="center"/>
      <protection/>
    </xf>
    <xf numFmtId="49" fontId="7" fillId="0" borderId="17" xfId="52" applyNumberFormat="1" applyFont="1" applyBorder="1" applyAlignment="1">
      <alignment horizontal="left" vertical="center" wrapText="1"/>
      <protection/>
    </xf>
    <xf numFmtId="3" fontId="7" fillId="0" borderId="25" xfId="52" applyNumberFormat="1" applyFont="1" applyBorder="1" applyAlignment="1">
      <alignment vertical="center"/>
      <protection/>
    </xf>
    <xf numFmtId="0" fontId="0" fillId="0" borderId="12" xfId="0" applyBorder="1" applyAlignment="1">
      <alignment/>
    </xf>
    <xf numFmtId="49" fontId="7" fillId="0" borderId="0" xfId="52" applyNumberFormat="1" applyFont="1" applyBorder="1" applyAlignment="1">
      <alignment horizontal="left" vertical="center" wrapText="1"/>
      <protection/>
    </xf>
    <xf numFmtId="3" fontId="7" fillId="0" borderId="11" xfId="52" applyNumberFormat="1" applyFont="1" applyBorder="1" applyAlignment="1">
      <alignment vertical="center"/>
      <protection/>
    </xf>
    <xf numFmtId="3" fontId="7" fillId="0" borderId="26" xfId="52" applyNumberFormat="1" applyFont="1" applyBorder="1" applyAlignment="1">
      <alignment vertical="center"/>
      <protection/>
    </xf>
    <xf numFmtId="49" fontId="7" fillId="0" borderId="25" xfId="52" applyNumberFormat="1" applyFont="1" applyBorder="1" applyAlignment="1">
      <alignment horizontal="center" vertical="center" wrapText="1"/>
      <protection/>
    </xf>
    <xf numFmtId="49" fontId="6" fillId="0" borderId="25" xfId="52" applyNumberFormat="1" applyFont="1" applyBorder="1" applyAlignment="1">
      <alignment horizontal="center" vertical="center" wrapText="1"/>
      <protection/>
    </xf>
    <xf numFmtId="3" fontId="6" fillId="0" borderId="25" xfId="52" applyNumberFormat="1" applyFont="1" applyBorder="1" applyAlignment="1">
      <alignment vertical="center"/>
      <protection/>
    </xf>
    <xf numFmtId="0" fontId="0" fillId="0" borderId="25" xfId="0" applyBorder="1" applyAlignment="1">
      <alignment/>
    </xf>
    <xf numFmtId="3" fontId="7" fillId="0" borderId="20" xfId="52" applyNumberFormat="1" applyFont="1" applyBorder="1" applyAlignment="1">
      <alignment horizontal="right" vertical="center"/>
      <protection/>
    </xf>
    <xf numFmtId="49" fontId="7" fillId="0" borderId="27" xfId="52" applyNumberFormat="1" applyFont="1" applyBorder="1" applyAlignment="1">
      <alignment horizontal="left" vertical="center" wrapText="1"/>
      <protection/>
    </xf>
    <xf numFmtId="49" fontId="7" fillId="0" borderId="28" xfId="52" applyNumberFormat="1" applyFont="1" applyBorder="1" applyAlignment="1">
      <alignment vertical="center" wrapText="1"/>
      <protection/>
    </xf>
    <xf numFmtId="3" fontId="7" fillId="0" borderId="29" xfId="52" applyNumberFormat="1" applyFont="1" applyBorder="1" applyAlignment="1">
      <alignment vertical="center"/>
      <protection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7" fillId="0" borderId="14" xfId="52" applyNumberFormat="1" applyFont="1" applyBorder="1" applyAlignment="1">
      <alignment horizontal="left" vertical="center" wrapText="1"/>
      <protection/>
    </xf>
    <xf numFmtId="3" fontId="0" fillId="0" borderId="0" xfId="0" applyNumberFormat="1" applyAlignment="1">
      <alignment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49" fontId="6" fillId="0" borderId="10" xfId="53" applyNumberFormat="1" applyFont="1" applyBorder="1" applyAlignment="1">
      <alignment horizontal="center" vertical="center" wrapText="1"/>
      <protection/>
    </xf>
    <xf numFmtId="3" fontId="6" fillId="0" borderId="10" xfId="53" applyNumberFormat="1" applyFont="1" applyBorder="1" applyAlignment="1">
      <alignment vertical="center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49" fontId="7" fillId="0" borderId="12" xfId="53" applyNumberFormat="1" applyFont="1" applyBorder="1" applyAlignment="1">
      <alignment horizontal="left" vertical="top" wrapText="1"/>
      <protection/>
    </xf>
    <xf numFmtId="49" fontId="7" fillId="0" borderId="0" xfId="53" applyNumberFormat="1" applyFont="1" applyBorder="1" applyAlignment="1">
      <alignment vertical="center" wrapText="1"/>
      <protection/>
    </xf>
    <xf numFmtId="3" fontId="7" fillId="0" borderId="11" xfId="53" applyNumberFormat="1" applyFont="1" applyBorder="1" applyAlignment="1">
      <alignment vertical="top"/>
      <protection/>
    </xf>
    <xf numFmtId="49" fontId="7" fillId="0" borderId="21" xfId="53" applyNumberFormat="1" applyFont="1" applyBorder="1" applyAlignment="1">
      <alignment horizontal="left" vertical="top" wrapText="1"/>
      <protection/>
    </xf>
    <xf numFmtId="49" fontId="7" fillId="0" borderId="15" xfId="53" applyNumberFormat="1" applyFont="1" applyBorder="1" applyAlignment="1">
      <alignment vertical="center" wrapText="1"/>
      <protection/>
    </xf>
    <xf numFmtId="3" fontId="7" fillId="0" borderId="22" xfId="53" applyNumberFormat="1" applyFont="1" applyBorder="1" applyAlignment="1">
      <alignment vertical="top"/>
      <protection/>
    </xf>
    <xf numFmtId="49" fontId="7" fillId="0" borderId="13" xfId="52" applyNumberFormat="1" applyFont="1" applyBorder="1" applyAlignment="1">
      <alignment horizontal="left" vertical="center" wrapText="1"/>
      <protection/>
    </xf>
    <xf numFmtId="49" fontId="7" fillId="0" borderId="28" xfId="52" applyNumberFormat="1" applyFont="1" applyBorder="1" applyAlignment="1">
      <alignment horizontal="left" vertical="center" wrapText="1"/>
      <protection/>
    </xf>
    <xf numFmtId="49" fontId="7" fillId="0" borderId="12" xfId="52" applyNumberFormat="1" applyFont="1" applyBorder="1" applyAlignment="1">
      <alignment horizontal="center" vertical="center" wrapText="1"/>
      <protection/>
    </xf>
    <xf numFmtId="49" fontId="7" fillId="0" borderId="12" xfId="52" applyNumberFormat="1" applyFont="1" applyBorder="1" applyAlignment="1">
      <alignment horizontal="left" vertical="center" wrapText="1"/>
      <protection/>
    </xf>
    <xf numFmtId="49" fontId="7" fillId="0" borderId="0" xfId="52" applyNumberFormat="1" applyFont="1" applyBorder="1" applyAlignment="1">
      <alignment horizontal="center" vertical="center" wrapText="1"/>
      <protection/>
    </xf>
    <xf numFmtId="3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49" fontId="6" fillId="0" borderId="17" xfId="52" applyNumberFormat="1" applyFont="1" applyBorder="1" applyAlignment="1">
      <alignment horizontal="center" vertical="center" wrapText="1"/>
      <protection/>
    </xf>
    <xf numFmtId="49" fontId="6" fillId="0" borderId="31" xfId="52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49" fontId="6" fillId="0" borderId="34" xfId="52" applyNumberFormat="1" applyFont="1" applyBorder="1" applyAlignment="1">
      <alignment horizontal="center" vertical="center" wrapText="1"/>
      <protection/>
    </xf>
    <xf numFmtId="49" fontId="6" fillId="0" borderId="35" xfId="52" applyNumberFormat="1" applyFont="1" applyBorder="1" applyAlignment="1">
      <alignment horizontal="center" vertical="center" wrapText="1"/>
      <protection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4">
    <cellStyle name="Normal" xfId="0"/>
    <cellStyle name="RowLevel_0" xfId="1"/>
    <cellStyle name="ColLevel_0" xfId="2"/>
    <cellStyle name="RowLevel_1" xfId="3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6"/>
  <sheetViews>
    <sheetView view="pageBreakPreview" zoomScaleSheetLayoutView="100" zoomScalePageLayoutView="0" workbookViewId="0" topLeftCell="A25">
      <selection activeCell="K5" sqref="K5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3" spans="1:6" ht="39.75" customHeight="1">
      <c r="A3" s="76" t="s">
        <v>155</v>
      </c>
      <c r="B3" s="77"/>
      <c r="C3" s="77"/>
      <c r="D3" s="77"/>
      <c r="E3" s="77"/>
      <c r="F3" s="77"/>
    </row>
    <row r="4" spans="1:6" ht="36" customHeight="1">
      <c r="A4" s="13" t="s">
        <v>49</v>
      </c>
      <c r="B4" s="12" t="s">
        <v>40</v>
      </c>
      <c r="C4" s="12" t="s">
        <v>0</v>
      </c>
      <c r="D4" s="12" t="s">
        <v>1</v>
      </c>
      <c r="E4" s="13" t="s">
        <v>41</v>
      </c>
      <c r="F4" s="13" t="s">
        <v>42</v>
      </c>
    </row>
    <row r="5" spans="1:6" ht="36" customHeight="1">
      <c r="A5" s="16">
        <v>801</v>
      </c>
      <c r="B5" s="73" t="s">
        <v>50</v>
      </c>
      <c r="C5" s="74"/>
      <c r="D5" s="75"/>
      <c r="E5" s="17">
        <f>E6</f>
        <v>0</v>
      </c>
      <c r="F5" s="17">
        <f>F6+F30+F34+F38</f>
        <v>3257808</v>
      </c>
    </row>
    <row r="6" spans="1:6" ht="37.5" customHeight="1">
      <c r="A6" s="14"/>
      <c r="B6" s="1" t="s">
        <v>51</v>
      </c>
      <c r="C6" s="71" t="s">
        <v>52</v>
      </c>
      <c r="D6" s="72"/>
      <c r="E6" s="2">
        <f>E8</f>
        <v>0</v>
      </c>
      <c r="F6" s="2">
        <f>SUM(F9:F28)</f>
        <v>3229448</v>
      </c>
    </row>
    <row r="7" spans="1:6" ht="9.75" customHeight="1">
      <c r="A7" s="15"/>
      <c r="B7" s="3"/>
      <c r="C7" s="4"/>
      <c r="D7" s="5"/>
      <c r="E7" s="6"/>
      <c r="F7" s="6"/>
    </row>
    <row r="8" spans="1:8" ht="22.5" customHeight="1" hidden="1">
      <c r="A8" s="15"/>
      <c r="B8" s="3"/>
      <c r="C8" s="18" t="s">
        <v>27</v>
      </c>
      <c r="D8" s="8" t="s">
        <v>4</v>
      </c>
      <c r="E8" s="19"/>
      <c r="F8" s="19"/>
      <c r="H8" s="42">
        <f>F10+F11+F12+F13+F14</f>
        <v>2894005</v>
      </c>
    </row>
    <row r="9" spans="1:8" ht="24" customHeight="1">
      <c r="A9" s="15"/>
      <c r="B9" s="3"/>
      <c r="C9" s="20" t="s">
        <v>47</v>
      </c>
      <c r="D9" s="9" t="s">
        <v>53</v>
      </c>
      <c r="E9" s="21"/>
      <c r="F9" s="21">
        <v>3000</v>
      </c>
      <c r="H9" s="42">
        <f>F9</f>
        <v>3000</v>
      </c>
    </row>
    <row r="10" spans="1:8" ht="30" customHeight="1">
      <c r="A10" s="15"/>
      <c r="B10" s="3"/>
      <c r="C10" s="20" t="s">
        <v>44</v>
      </c>
      <c r="D10" s="9" t="s">
        <v>19</v>
      </c>
      <c r="E10" s="21"/>
      <c r="F10" s="21">
        <f>2224027+1258</f>
        <v>2225285</v>
      </c>
      <c r="H10" s="42">
        <f>F6-H8-H9</f>
        <v>332443</v>
      </c>
    </row>
    <row r="11" spans="1:6" ht="23.25" customHeight="1">
      <c r="A11" s="15"/>
      <c r="B11" s="3"/>
      <c r="C11" s="20" t="s">
        <v>22</v>
      </c>
      <c r="D11" s="9" t="s">
        <v>5</v>
      </c>
      <c r="E11" s="21"/>
      <c r="F11" s="21">
        <v>207607</v>
      </c>
    </row>
    <row r="12" spans="1:6" ht="23.25" customHeight="1">
      <c r="A12" s="15"/>
      <c r="B12" s="3"/>
      <c r="C12" s="18" t="s">
        <v>23</v>
      </c>
      <c r="D12" s="8" t="s">
        <v>6</v>
      </c>
      <c r="E12" s="19"/>
      <c r="F12" s="19">
        <f>410553+216</f>
        <v>410769</v>
      </c>
    </row>
    <row r="13" spans="1:6" ht="23.25" customHeight="1">
      <c r="A13" s="15"/>
      <c r="B13" s="3"/>
      <c r="C13" s="18" t="s">
        <v>24</v>
      </c>
      <c r="D13" s="8" t="s">
        <v>7</v>
      </c>
      <c r="E13" s="19"/>
      <c r="F13" s="19">
        <f>50013+31</f>
        <v>50044</v>
      </c>
    </row>
    <row r="14" spans="1:6" ht="24.75" customHeight="1">
      <c r="A14" s="15"/>
      <c r="B14" s="3"/>
      <c r="C14" s="18" t="s">
        <v>29</v>
      </c>
      <c r="D14" s="8" t="s">
        <v>30</v>
      </c>
      <c r="E14" s="19"/>
      <c r="F14" s="19">
        <v>300</v>
      </c>
    </row>
    <row r="15" spans="1:6" ht="24" customHeight="1">
      <c r="A15" s="15"/>
      <c r="B15" s="3"/>
      <c r="C15" s="18" t="s">
        <v>8</v>
      </c>
      <c r="D15" s="8" t="s">
        <v>9</v>
      </c>
      <c r="E15" s="19"/>
      <c r="F15" s="19">
        <v>15246</v>
      </c>
    </row>
    <row r="16" spans="1:6" ht="30">
      <c r="A16" s="15"/>
      <c r="B16" s="3"/>
      <c r="C16" s="18" t="s">
        <v>69</v>
      </c>
      <c r="D16" s="8" t="s">
        <v>70</v>
      </c>
      <c r="E16" s="19"/>
      <c r="F16" s="19">
        <v>800</v>
      </c>
    </row>
    <row r="17" spans="1:6" ht="19.5" customHeight="1">
      <c r="A17" s="15"/>
      <c r="B17" s="3"/>
      <c r="C17" s="20" t="s">
        <v>10</v>
      </c>
      <c r="D17" s="9" t="s">
        <v>11</v>
      </c>
      <c r="E17" s="21"/>
      <c r="F17" s="21">
        <v>113451</v>
      </c>
    </row>
    <row r="18" spans="1:6" ht="23.25" customHeight="1">
      <c r="A18" s="15"/>
      <c r="B18" s="3"/>
      <c r="C18" s="20" t="s">
        <v>12</v>
      </c>
      <c r="D18" s="9" t="s">
        <v>13</v>
      </c>
      <c r="E18" s="21"/>
      <c r="F18" s="21">
        <v>13200</v>
      </c>
    </row>
    <row r="19" spans="1:6" ht="24" customHeight="1">
      <c r="A19" s="15"/>
      <c r="B19" s="3"/>
      <c r="C19" s="20" t="s">
        <v>20</v>
      </c>
      <c r="D19" s="9" t="s">
        <v>21</v>
      </c>
      <c r="E19" s="21"/>
      <c r="F19" s="21">
        <v>4080</v>
      </c>
    </row>
    <row r="20" spans="1:6" ht="24.75" customHeight="1">
      <c r="A20" s="15"/>
      <c r="B20" s="3"/>
      <c r="C20" s="22" t="s">
        <v>2</v>
      </c>
      <c r="D20" s="9" t="s">
        <v>3</v>
      </c>
      <c r="E20" s="21"/>
      <c r="F20" s="21">
        <v>31286</v>
      </c>
    </row>
    <row r="21" spans="1:6" ht="23.25" customHeight="1">
      <c r="A21" s="15"/>
      <c r="B21" s="3"/>
      <c r="C21" s="22" t="s">
        <v>28</v>
      </c>
      <c r="D21" s="9" t="s">
        <v>31</v>
      </c>
      <c r="E21" s="21"/>
      <c r="F21" s="21">
        <v>1450</v>
      </c>
    </row>
    <row r="22" spans="1:6" ht="45">
      <c r="A22" s="15"/>
      <c r="B22" s="3"/>
      <c r="C22" s="22" t="s">
        <v>32</v>
      </c>
      <c r="D22" s="9" t="s">
        <v>93</v>
      </c>
      <c r="E22" s="21"/>
      <c r="F22" s="21">
        <v>1560</v>
      </c>
    </row>
    <row r="23" spans="1:6" ht="45">
      <c r="A23" s="15"/>
      <c r="B23" s="3"/>
      <c r="C23" s="22" t="s">
        <v>33</v>
      </c>
      <c r="D23" s="9" t="s">
        <v>94</v>
      </c>
      <c r="E23" s="21"/>
      <c r="F23" s="21">
        <v>2300</v>
      </c>
    </row>
    <row r="24" spans="1:6" ht="24.75" customHeight="1">
      <c r="A24" s="15"/>
      <c r="B24" s="3"/>
      <c r="C24" s="20" t="s">
        <v>14</v>
      </c>
      <c r="D24" s="9" t="s">
        <v>15</v>
      </c>
      <c r="E24" s="21"/>
      <c r="F24" s="21">
        <v>8082</v>
      </c>
    </row>
    <row r="25" spans="1:6" ht="24" customHeight="1">
      <c r="A25" s="15"/>
      <c r="B25" s="3"/>
      <c r="C25" s="20" t="s">
        <v>16</v>
      </c>
      <c r="D25" s="9" t="s">
        <v>17</v>
      </c>
      <c r="E25" s="21"/>
      <c r="F25" s="21">
        <v>6244</v>
      </c>
    </row>
    <row r="26" spans="1:6" ht="31.5" customHeight="1">
      <c r="A26" s="15"/>
      <c r="B26" s="3"/>
      <c r="C26" s="20" t="s">
        <v>25</v>
      </c>
      <c r="D26" s="9" t="s">
        <v>26</v>
      </c>
      <c r="E26" s="21"/>
      <c r="F26" s="21">
        <v>131108</v>
      </c>
    </row>
    <row r="27" spans="1:6" ht="31.5" customHeight="1">
      <c r="A27" s="15"/>
      <c r="B27" s="3"/>
      <c r="C27" s="20" t="s">
        <v>156</v>
      </c>
      <c r="D27" s="9" t="s">
        <v>157</v>
      </c>
      <c r="E27" s="21"/>
      <c r="F27" s="21">
        <v>2406</v>
      </c>
    </row>
    <row r="28" spans="1:6" ht="33.75" customHeight="1">
      <c r="A28" s="15"/>
      <c r="B28" s="3"/>
      <c r="C28" s="20" t="s">
        <v>38</v>
      </c>
      <c r="D28" s="9" t="s">
        <v>39</v>
      </c>
      <c r="E28" s="21"/>
      <c r="F28" s="21">
        <v>1230</v>
      </c>
    </row>
    <row r="29" spans="1:6" ht="12.75" customHeight="1">
      <c r="A29" s="15"/>
      <c r="B29" s="11"/>
      <c r="C29" s="25"/>
      <c r="D29" s="7"/>
      <c r="E29" s="26"/>
      <c r="F29" s="26"/>
    </row>
    <row r="30" spans="1:6" ht="37.5" customHeight="1" hidden="1">
      <c r="A30" s="15"/>
      <c r="B30" s="32" t="s">
        <v>54</v>
      </c>
      <c r="C30" s="62" t="s">
        <v>55</v>
      </c>
      <c r="D30" s="63"/>
      <c r="E30" s="33">
        <v>0</v>
      </c>
      <c r="F30" s="33">
        <f>SUM(F32:F32)</f>
        <v>0</v>
      </c>
    </row>
    <row r="31" spans="1:6" ht="9.75" customHeight="1" hidden="1">
      <c r="A31" s="15"/>
      <c r="B31" s="3"/>
      <c r="C31" s="4"/>
      <c r="D31" s="5"/>
      <c r="E31" s="6"/>
      <c r="F31" s="6"/>
    </row>
    <row r="32" spans="1:6" ht="30" customHeight="1" hidden="1">
      <c r="A32" s="15"/>
      <c r="B32" s="3"/>
      <c r="C32" s="20" t="s">
        <v>44</v>
      </c>
      <c r="D32" s="9" t="s">
        <v>19</v>
      </c>
      <c r="E32" s="21"/>
      <c r="F32" s="21">
        <v>0</v>
      </c>
    </row>
    <row r="33" spans="1:6" ht="15" hidden="1">
      <c r="A33" s="34"/>
      <c r="B33" s="11"/>
      <c r="C33" s="25"/>
      <c r="D33" s="7"/>
      <c r="E33" s="26"/>
      <c r="F33" s="26"/>
    </row>
    <row r="34" spans="1:6" ht="37.5" customHeight="1">
      <c r="A34" s="15"/>
      <c r="B34" s="32" t="s">
        <v>56</v>
      </c>
      <c r="C34" s="62" t="s">
        <v>43</v>
      </c>
      <c r="D34" s="63"/>
      <c r="E34" s="33">
        <v>0</v>
      </c>
      <c r="F34" s="33">
        <f>SUM(F36:F36)</f>
        <v>28360</v>
      </c>
    </row>
    <row r="35" spans="1:6" ht="9.75" customHeight="1">
      <c r="A35" s="15"/>
      <c r="B35" s="3"/>
      <c r="C35" s="4"/>
      <c r="D35" s="5"/>
      <c r="E35" s="6"/>
      <c r="F35" s="6"/>
    </row>
    <row r="36" spans="1:6" ht="30" customHeight="1">
      <c r="A36" s="15"/>
      <c r="B36" s="3"/>
      <c r="C36" s="22" t="s">
        <v>18</v>
      </c>
      <c r="D36" s="9" t="s">
        <v>26</v>
      </c>
      <c r="E36" s="21"/>
      <c r="F36" s="21">
        <v>28360</v>
      </c>
    </row>
    <row r="37" spans="1:6" ht="15.75" customHeight="1" hidden="1">
      <c r="A37" s="15"/>
      <c r="B37" s="31"/>
      <c r="C37" s="28"/>
      <c r="D37" s="5"/>
      <c r="E37" s="29"/>
      <c r="F37" s="29"/>
    </row>
    <row r="38" spans="1:6" ht="37.5" customHeight="1" hidden="1">
      <c r="A38" s="15"/>
      <c r="B38" s="1" t="s">
        <v>56</v>
      </c>
      <c r="C38" s="71" t="s">
        <v>136</v>
      </c>
      <c r="D38" s="72"/>
      <c r="E38" s="2">
        <v>0</v>
      </c>
      <c r="F38" s="2">
        <f>SUM(F40:F46)</f>
        <v>0</v>
      </c>
    </row>
    <row r="39" spans="1:6" ht="9.75" customHeight="1" hidden="1">
      <c r="A39" s="15"/>
      <c r="B39" s="3"/>
      <c r="C39" s="4"/>
      <c r="D39" s="5"/>
      <c r="E39" s="6"/>
      <c r="F39" s="6"/>
    </row>
    <row r="40" spans="1:6" ht="23.25" customHeight="1" hidden="1">
      <c r="A40" s="15"/>
      <c r="B40" s="3"/>
      <c r="C40" s="20" t="s">
        <v>97</v>
      </c>
      <c r="D40" s="9" t="s">
        <v>30</v>
      </c>
      <c r="E40" s="21"/>
      <c r="F40" s="21"/>
    </row>
    <row r="41" spans="1:6" ht="24" customHeight="1" hidden="1">
      <c r="A41" s="15"/>
      <c r="B41" s="3"/>
      <c r="C41" s="20" t="s">
        <v>98</v>
      </c>
      <c r="D41" s="9" t="s">
        <v>9</v>
      </c>
      <c r="E41" s="21"/>
      <c r="F41" s="21"/>
    </row>
    <row r="42" spans="1:6" ht="34.5" customHeight="1" hidden="1">
      <c r="A42" s="15"/>
      <c r="B42" s="3"/>
      <c r="C42" s="18" t="s">
        <v>105</v>
      </c>
      <c r="D42" s="8" t="s">
        <v>70</v>
      </c>
      <c r="E42" s="19"/>
      <c r="F42" s="19"/>
    </row>
    <row r="43" spans="1:6" ht="25.5" customHeight="1" hidden="1">
      <c r="A43" s="15"/>
      <c r="B43" s="3"/>
      <c r="C43" s="22" t="s">
        <v>99</v>
      </c>
      <c r="D43" s="9" t="s">
        <v>3</v>
      </c>
      <c r="E43" s="21"/>
      <c r="F43" s="21"/>
    </row>
    <row r="44" spans="1:6" ht="24.75" customHeight="1" hidden="1">
      <c r="A44" s="15"/>
      <c r="B44" s="3"/>
      <c r="C44" s="20" t="s">
        <v>109</v>
      </c>
      <c r="D44" s="9" t="s">
        <v>15</v>
      </c>
      <c r="E44" s="21"/>
      <c r="F44" s="21"/>
    </row>
    <row r="45" spans="1:6" ht="24.75" customHeight="1" hidden="1">
      <c r="A45" s="15"/>
      <c r="B45" s="3"/>
      <c r="C45" s="20" t="s">
        <v>137</v>
      </c>
      <c r="D45" s="9" t="s">
        <v>90</v>
      </c>
      <c r="E45" s="21"/>
      <c r="F45" s="21"/>
    </row>
    <row r="46" spans="1:6" ht="24.75" customHeight="1" hidden="1">
      <c r="A46" s="15"/>
      <c r="B46" s="3"/>
      <c r="C46" s="20" t="s">
        <v>138</v>
      </c>
      <c r="D46" s="9" t="s">
        <v>17</v>
      </c>
      <c r="E46" s="21"/>
      <c r="F46" s="21"/>
    </row>
    <row r="47" spans="1:6" ht="15">
      <c r="A47" s="15"/>
      <c r="B47" s="11"/>
      <c r="C47" s="25"/>
      <c r="D47" s="7"/>
      <c r="E47" s="26"/>
      <c r="F47" s="26"/>
    </row>
    <row r="48" spans="1:6" ht="12.75">
      <c r="A48" s="64"/>
      <c r="B48" s="66" t="s">
        <v>46</v>
      </c>
      <c r="C48" s="66"/>
      <c r="D48" s="67"/>
      <c r="E48" s="69">
        <f>E6+E30+E34</f>
        <v>0</v>
      </c>
      <c r="F48" s="60">
        <f>F6+F30+F34+F38</f>
        <v>3257808</v>
      </c>
    </row>
    <row r="49" spans="1:6" ht="12.75">
      <c r="A49" s="65"/>
      <c r="B49" s="68"/>
      <c r="C49" s="68"/>
      <c r="D49" s="61"/>
      <c r="E49" s="70"/>
      <c r="F49" s="61"/>
    </row>
    <row r="50" spans="1:6" ht="36" customHeight="1">
      <c r="A50" s="16">
        <v>854</v>
      </c>
      <c r="B50" s="73" t="s">
        <v>57</v>
      </c>
      <c r="C50" s="74"/>
      <c r="D50" s="75"/>
      <c r="E50" s="17">
        <f>E51</f>
        <v>0</v>
      </c>
      <c r="F50" s="17">
        <f>F51</f>
        <v>1800</v>
      </c>
    </row>
    <row r="51" spans="1:6" ht="37.5" customHeight="1">
      <c r="A51" s="14"/>
      <c r="B51" s="1" t="s">
        <v>58</v>
      </c>
      <c r="C51" s="71" t="s">
        <v>59</v>
      </c>
      <c r="D51" s="72"/>
      <c r="E51" s="2">
        <f>E53</f>
        <v>0</v>
      </c>
      <c r="F51" s="2">
        <f>F53</f>
        <v>1800</v>
      </c>
    </row>
    <row r="52" spans="1:6" ht="9.75" customHeight="1">
      <c r="A52" s="15"/>
      <c r="B52" s="3"/>
      <c r="C52" s="4"/>
      <c r="D52" s="5"/>
      <c r="E52" s="6"/>
      <c r="F52" s="6"/>
    </row>
    <row r="53" spans="1:6" ht="22.5" customHeight="1">
      <c r="A53" s="15"/>
      <c r="B53" s="3"/>
      <c r="C53" s="18" t="s">
        <v>62</v>
      </c>
      <c r="D53" s="8" t="s">
        <v>60</v>
      </c>
      <c r="E53" s="19"/>
      <c r="F53" s="19">
        <v>1800</v>
      </c>
    </row>
    <row r="54" spans="1:6" ht="14.25" customHeight="1">
      <c r="A54" s="27"/>
      <c r="B54" s="31"/>
      <c r="C54" s="28"/>
      <c r="D54" s="5"/>
      <c r="E54" s="29"/>
      <c r="F54" s="30"/>
    </row>
    <row r="55" spans="1:6" ht="12.75">
      <c r="A55" s="64"/>
      <c r="B55" s="66" t="s">
        <v>48</v>
      </c>
      <c r="C55" s="66"/>
      <c r="D55" s="67"/>
      <c r="E55" s="69">
        <f>E6</f>
        <v>0</v>
      </c>
      <c r="F55" s="60">
        <f>F51</f>
        <v>1800</v>
      </c>
    </row>
    <row r="56" spans="1:6" ht="12.75">
      <c r="A56" s="65"/>
      <c r="B56" s="68"/>
      <c r="C56" s="68"/>
      <c r="D56" s="61"/>
      <c r="E56" s="70"/>
      <c r="F56" s="61"/>
    </row>
  </sheetData>
  <sheetProtection/>
  <mergeCells count="16">
    <mergeCell ref="B50:D50"/>
    <mergeCell ref="A3:F3"/>
    <mergeCell ref="C51:D51"/>
    <mergeCell ref="A55:A56"/>
    <mergeCell ref="C6:D6"/>
    <mergeCell ref="B55:D56"/>
    <mergeCell ref="E55:E56"/>
    <mergeCell ref="F55:F56"/>
    <mergeCell ref="B5:D5"/>
    <mergeCell ref="C30:D30"/>
    <mergeCell ref="F48:F49"/>
    <mergeCell ref="C34:D34"/>
    <mergeCell ref="A48:A49"/>
    <mergeCell ref="B48:D49"/>
    <mergeCell ref="E48:E49"/>
    <mergeCell ref="C38:D38"/>
  </mergeCells>
  <printOptions/>
  <pageMargins left="0.75" right="0.75" top="0.5" bottom="0.48" header="0.5" footer="0.5"/>
  <pageSetup horizontalDpi="600" verticalDpi="600" orientation="portrait" paperSize="9" r:id="rId1"/>
  <rowBreaks count="1" manualBreakCount="1">
    <brk id="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SheetLayoutView="100" zoomScalePageLayoutView="0" workbookViewId="0" topLeftCell="A16">
      <selection activeCell="F45" sqref="F45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1:6" ht="39.75" customHeight="1">
      <c r="A1" s="76" t="s">
        <v>162</v>
      </c>
      <c r="B1" s="77"/>
      <c r="C1" s="77"/>
      <c r="D1" s="77"/>
      <c r="E1" s="77"/>
      <c r="F1" s="77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13" t="s">
        <v>41</v>
      </c>
      <c r="F2" s="13" t="s">
        <v>42</v>
      </c>
    </row>
    <row r="3" spans="1:6" ht="36" customHeight="1">
      <c r="A3" s="16">
        <v>801</v>
      </c>
      <c r="B3" s="73" t="s">
        <v>50</v>
      </c>
      <c r="C3" s="74"/>
      <c r="D3" s="75"/>
      <c r="E3" s="17">
        <f>E4+E37</f>
        <v>0</v>
      </c>
      <c r="F3" s="17">
        <f>F4+F18+F37+F60</f>
        <v>802949</v>
      </c>
    </row>
    <row r="4" spans="1:6" ht="37.5" customHeight="1">
      <c r="A4" s="14"/>
      <c r="B4" s="1" t="s">
        <v>51</v>
      </c>
      <c r="C4" s="71" t="s">
        <v>52</v>
      </c>
      <c r="D4" s="72"/>
      <c r="E4" s="2"/>
      <c r="F4" s="2">
        <f>SUM(F6:F16)</f>
        <v>67289</v>
      </c>
    </row>
    <row r="5" spans="1:6" ht="9.75" customHeight="1">
      <c r="A5" s="15"/>
      <c r="B5" s="3"/>
      <c r="C5" s="4"/>
      <c r="D5" s="5"/>
      <c r="E5" s="6"/>
      <c r="F5" s="6"/>
    </row>
    <row r="6" spans="1:8" ht="30" customHeight="1">
      <c r="A6" s="15"/>
      <c r="B6" s="3"/>
      <c r="C6" s="20" t="s">
        <v>44</v>
      </c>
      <c r="D6" s="9" t="s">
        <v>19</v>
      </c>
      <c r="E6" s="21"/>
      <c r="F6" s="21">
        <v>39780</v>
      </c>
      <c r="H6" s="42">
        <f>F6+F7+F8+F9</f>
        <v>53814</v>
      </c>
    </row>
    <row r="7" spans="1:8" ht="24.75" customHeight="1">
      <c r="A7" s="15"/>
      <c r="B7" s="3"/>
      <c r="C7" s="20" t="s">
        <v>22</v>
      </c>
      <c r="D7" s="9" t="s">
        <v>5</v>
      </c>
      <c r="E7" s="21"/>
      <c r="F7" s="21">
        <v>5200</v>
      </c>
      <c r="H7" s="42">
        <f>F4-H6</f>
        <v>13475</v>
      </c>
    </row>
    <row r="8" spans="1:6" ht="23.25" customHeight="1">
      <c r="A8" s="15"/>
      <c r="B8" s="3"/>
      <c r="C8" s="18" t="s">
        <v>23</v>
      </c>
      <c r="D8" s="8" t="s">
        <v>6</v>
      </c>
      <c r="E8" s="19"/>
      <c r="F8" s="19">
        <v>7732</v>
      </c>
    </row>
    <row r="9" spans="1:6" ht="23.25" customHeight="1">
      <c r="A9" s="15"/>
      <c r="B9" s="3"/>
      <c r="C9" s="18" t="s">
        <v>24</v>
      </c>
      <c r="D9" s="8" t="s">
        <v>7</v>
      </c>
      <c r="E9" s="19"/>
      <c r="F9" s="19">
        <v>1102</v>
      </c>
    </row>
    <row r="10" spans="1:6" ht="26.25" customHeight="1">
      <c r="A10" s="15"/>
      <c r="B10" s="3"/>
      <c r="C10" s="18" t="s">
        <v>8</v>
      </c>
      <c r="D10" s="8" t="s">
        <v>9</v>
      </c>
      <c r="E10" s="19"/>
      <c r="F10" s="19">
        <v>5220</v>
      </c>
    </row>
    <row r="11" spans="1:6" ht="19.5" customHeight="1">
      <c r="A11" s="15"/>
      <c r="B11" s="3"/>
      <c r="C11" s="20" t="s">
        <v>10</v>
      </c>
      <c r="D11" s="9" t="s">
        <v>11</v>
      </c>
      <c r="E11" s="21"/>
      <c r="F11" s="21">
        <v>2100</v>
      </c>
    </row>
    <row r="12" spans="1:6" ht="25.5" customHeight="1">
      <c r="A12" s="15"/>
      <c r="B12" s="3"/>
      <c r="C12" s="22" t="s">
        <v>2</v>
      </c>
      <c r="D12" s="9" t="s">
        <v>3</v>
      </c>
      <c r="E12" s="21"/>
      <c r="F12" s="21">
        <v>300</v>
      </c>
    </row>
    <row r="13" spans="1:6" ht="24" customHeight="1">
      <c r="A13" s="15"/>
      <c r="B13" s="3"/>
      <c r="C13" s="22" t="s">
        <v>28</v>
      </c>
      <c r="D13" s="9" t="s">
        <v>31</v>
      </c>
      <c r="E13" s="21"/>
      <c r="F13" s="21">
        <v>300</v>
      </c>
    </row>
    <row r="14" spans="1:6" ht="45">
      <c r="A14" s="15"/>
      <c r="B14" s="3"/>
      <c r="C14" s="22" t="s">
        <v>33</v>
      </c>
      <c r="D14" s="9" t="s">
        <v>94</v>
      </c>
      <c r="E14" s="21"/>
      <c r="F14" s="21">
        <v>1300</v>
      </c>
    </row>
    <row r="15" spans="1:6" ht="24.75" customHeight="1">
      <c r="A15" s="15"/>
      <c r="B15" s="3"/>
      <c r="C15" s="20" t="s">
        <v>14</v>
      </c>
      <c r="D15" s="9" t="s">
        <v>15</v>
      </c>
      <c r="E15" s="21"/>
      <c r="F15" s="21">
        <v>1000</v>
      </c>
    </row>
    <row r="16" spans="1:6" ht="31.5" customHeight="1">
      <c r="A16" s="15"/>
      <c r="B16" s="3"/>
      <c r="C16" s="20" t="s">
        <v>25</v>
      </c>
      <c r="D16" s="9" t="s">
        <v>26</v>
      </c>
      <c r="E16" s="21"/>
      <c r="F16" s="21">
        <v>3255</v>
      </c>
    </row>
    <row r="17" spans="1:6" ht="15">
      <c r="A17" s="15"/>
      <c r="B17" s="11"/>
      <c r="C17" s="25"/>
      <c r="D17" s="7"/>
      <c r="E17" s="26"/>
      <c r="F17" s="26"/>
    </row>
    <row r="18" spans="1:6" ht="37.5" customHeight="1" hidden="1">
      <c r="A18" s="15"/>
      <c r="B18" s="1" t="s">
        <v>64</v>
      </c>
      <c r="C18" s="71" t="s">
        <v>65</v>
      </c>
      <c r="D18" s="72"/>
      <c r="E18" s="2">
        <f>E20</f>
        <v>0</v>
      </c>
      <c r="F18" s="2">
        <f>SUM(F21:F35)</f>
        <v>0</v>
      </c>
    </row>
    <row r="19" spans="1:6" ht="9.75" customHeight="1" hidden="1">
      <c r="A19" s="15"/>
      <c r="B19" s="3"/>
      <c r="C19" s="4"/>
      <c r="D19" s="5"/>
      <c r="E19" s="6"/>
      <c r="F19" s="6"/>
    </row>
    <row r="20" spans="1:6" ht="22.5" customHeight="1" hidden="1">
      <c r="A20" s="15"/>
      <c r="B20" s="3"/>
      <c r="C20" s="18" t="s">
        <v>27</v>
      </c>
      <c r="D20" s="8" t="s">
        <v>4</v>
      </c>
      <c r="E20" s="19"/>
      <c r="F20" s="19"/>
    </row>
    <row r="21" spans="1:6" ht="30" customHeight="1" hidden="1">
      <c r="A21" s="15"/>
      <c r="B21" s="3"/>
      <c r="C21" s="20" t="s">
        <v>44</v>
      </c>
      <c r="D21" s="9" t="s">
        <v>19</v>
      </c>
      <c r="E21" s="21"/>
      <c r="F21" s="21"/>
    </row>
    <row r="22" spans="1:6" ht="24.75" customHeight="1" hidden="1">
      <c r="A22" s="15"/>
      <c r="B22" s="3"/>
      <c r="C22" s="20" t="s">
        <v>22</v>
      </c>
      <c r="D22" s="9" t="s">
        <v>5</v>
      </c>
      <c r="E22" s="21"/>
      <c r="F22" s="21"/>
    </row>
    <row r="23" spans="1:6" ht="23.25" customHeight="1" hidden="1">
      <c r="A23" s="15"/>
      <c r="B23" s="3"/>
      <c r="C23" s="18" t="s">
        <v>23</v>
      </c>
      <c r="D23" s="8" t="s">
        <v>6</v>
      </c>
      <c r="E23" s="19"/>
      <c r="F23" s="19"/>
    </row>
    <row r="24" spans="1:6" ht="23.25" customHeight="1" hidden="1">
      <c r="A24" s="15"/>
      <c r="B24" s="3"/>
      <c r="C24" s="18" t="s">
        <v>24</v>
      </c>
      <c r="D24" s="8" t="s">
        <v>7</v>
      </c>
      <c r="E24" s="19"/>
      <c r="F24" s="19"/>
    </row>
    <row r="25" spans="1:6" ht="26.25" customHeight="1" hidden="1">
      <c r="A25" s="15"/>
      <c r="B25" s="3"/>
      <c r="C25" s="18" t="s">
        <v>8</v>
      </c>
      <c r="D25" s="8" t="s">
        <v>9</v>
      </c>
      <c r="E25" s="19"/>
      <c r="F25" s="19"/>
    </row>
    <row r="26" spans="1:6" ht="19.5" customHeight="1" hidden="1">
      <c r="A26" s="15"/>
      <c r="B26" s="3"/>
      <c r="C26" s="20" t="s">
        <v>10</v>
      </c>
      <c r="D26" s="9" t="s">
        <v>11</v>
      </c>
      <c r="E26" s="21"/>
      <c r="F26" s="21"/>
    </row>
    <row r="27" spans="1:6" ht="19.5" customHeight="1" hidden="1">
      <c r="A27" s="15"/>
      <c r="B27" s="3"/>
      <c r="C27" s="20" t="s">
        <v>45</v>
      </c>
      <c r="D27" s="9" t="s">
        <v>13</v>
      </c>
      <c r="E27" s="21"/>
      <c r="F27" s="21"/>
    </row>
    <row r="28" spans="1:6" ht="25.5" customHeight="1" hidden="1">
      <c r="A28" s="15"/>
      <c r="B28" s="3"/>
      <c r="C28" s="22" t="s">
        <v>2</v>
      </c>
      <c r="D28" s="9" t="s">
        <v>3</v>
      </c>
      <c r="E28" s="21"/>
      <c r="F28" s="21"/>
    </row>
    <row r="29" spans="1:6" ht="24" customHeight="1" hidden="1">
      <c r="A29" s="15"/>
      <c r="B29" s="3"/>
      <c r="C29" s="22" t="s">
        <v>28</v>
      </c>
      <c r="D29" s="9" t="s">
        <v>31</v>
      </c>
      <c r="E29" s="21"/>
      <c r="F29" s="21"/>
    </row>
    <row r="30" spans="1:6" ht="45" hidden="1">
      <c r="A30" s="15"/>
      <c r="B30" s="3"/>
      <c r="C30" s="22" t="s">
        <v>32</v>
      </c>
      <c r="D30" s="9" t="s">
        <v>93</v>
      </c>
      <c r="E30" s="21"/>
      <c r="F30" s="21"/>
    </row>
    <row r="31" spans="1:6" ht="45" hidden="1">
      <c r="A31" s="15"/>
      <c r="B31" s="3"/>
      <c r="C31" s="22" t="s">
        <v>33</v>
      </c>
      <c r="D31" s="9" t="s">
        <v>94</v>
      </c>
      <c r="E31" s="21"/>
      <c r="F31" s="21"/>
    </row>
    <row r="32" spans="1:6" ht="24.75" customHeight="1" hidden="1">
      <c r="A32" s="15"/>
      <c r="B32" s="3"/>
      <c r="C32" s="20" t="s">
        <v>14</v>
      </c>
      <c r="D32" s="9" t="s">
        <v>15</v>
      </c>
      <c r="E32" s="21"/>
      <c r="F32" s="21"/>
    </row>
    <row r="33" spans="1:6" ht="31.5" customHeight="1" hidden="1">
      <c r="A33" s="15"/>
      <c r="B33" s="3"/>
      <c r="C33" s="20" t="s">
        <v>25</v>
      </c>
      <c r="D33" s="9" t="s">
        <v>26</v>
      </c>
      <c r="E33" s="21"/>
      <c r="F33" s="21"/>
    </row>
    <row r="34" spans="1:6" ht="39.75" customHeight="1" hidden="1">
      <c r="A34" s="15"/>
      <c r="B34" s="3"/>
      <c r="C34" s="20" t="s">
        <v>35</v>
      </c>
      <c r="D34" s="9" t="s">
        <v>36</v>
      </c>
      <c r="E34" s="21"/>
      <c r="F34" s="21"/>
    </row>
    <row r="35" spans="1:6" ht="32.25" customHeight="1" hidden="1">
      <c r="A35" s="15"/>
      <c r="B35" s="3"/>
      <c r="C35" s="23" t="s">
        <v>34</v>
      </c>
      <c r="D35" s="10" t="s">
        <v>37</v>
      </c>
      <c r="E35" s="24"/>
      <c r="F35" s="24"/>
    </row>
    <row r="36" spans="1:6" ht="15" hidden="1">
      <c r="A36" s="15"/>
      <c r="B36" s="11"/>
      <c r="C36" s="25"/>
      <c r="D36" s="7"/>
      <c r="E36" s="26"/>
      <c r="F36" s="26"/>
    </row>
    <row r="37" spans="1:6" ht="37.5" customHeight="1">
      <c r="A37" s="15"/>
      <c r="B37" s="1" t="s">
        <v>66</v>
      </c>
      <c r="C37" s="71" t="s">
        <v>67</v>
      </c>
      <c r="D37" s="72"/>
      <c r="E37" s="2">
        <f>E39</f>
        <v>0</v>
      </c>
      <c r="F37" s="2">
        <f>SUM(F40:F58)</f>
        <v>731743</v>
      </c>
    </row>
    <row r="38" spans="1:6" ht="9.75" customHeight="1">
      <c r="A38" s="15"/>
      <c r="B38" s="3"/>
      <c r="C38" s="4"/>
      <c r="D38" s="5"/>
      <c r="E38" s="6"/>
      <c r="F38" s="6"/>
    </row>
    <row r="39" spans="1:6" ht="22.5" customHeight="1" hidden="1">
      <c r="A39" s="15"/>
      <c r="B39" s="3"/>
      <c r="C39" s="20" t="s">
        <v>27</v>
      </c>
      <c r="D39" s="9" t="s">
        <v>4</v>
      </c>
      <c r="E39" s="21"/>
      <c r="F39" s="21"/>
    </row>
    <row r="40" spans="1:8" ht="36" customHeight="1">
      <c r="A40" s="15"/>
      <c r="B40" s="3"/>
      <c r="C40" s="20" t="s">
        <v>47</v>
      </c>
      <c r="D40" s="9" t="s">
        <v>53</v>
      </c>
      <c r="E40" s="21"/>
      <c r="F40" s="21">
        <v>37803</v>
      </c>
      <c r="H40" s="42">
        <f>F41+F42+F43+F44</f>
        <v>598971</v>
      </c>
    </row>
    <row r="41" spans="1:8" ht="30" customHeight="1">
      <c r="A41" s="15"/>
      <c r="B41" s="3"/>
      <c r="C41" s="20" t="s">
        <v>44</v>
      </c>
      <c r="D41" s="9" t="s">
        <v>19</v>
      </c>
      <c r="E41" s="21"/>
      <c r="F41" s="21">
        <f>453420+420</f>
        <v>453840</v>
      </c>
      <c r="H41" s="42">
        <f>F40</f>
        <v>37803</v>
      </c>
    </row>
    <row r="42" spans="1:8" ht="24.75" customHeight="1">
      <c r="A42" s="15"/>
      <c r="B42" s="3"/>
      <c r="C42" s="20" t="s">
        <v>22</v>
      </c>
      <c r="D42" s="9" t="s">
        <v>5</v>
      </c>
      <c r="E42" s="21"/>
      <c r="F42" s="21">
        <v>41600</v>
      </c>
      <c r="H42" s="42">
        <f>F37-H40-H41</f>
        <v>94969</v>
      </c>
    </row>
    <row r="43" spans="1:6" ht="23.25" customHeight="1">
      <c r="A43" s="15"/>
      <c r="B43" s="3"/>
      <c r="C43" s="18" t="s">
        <v>23</v>
      </c>
      <c r="D43" s="8" t="s">
        <v>6</v>
      </c>
      <c r="E43" s="19"/>
      <c r="F43" s="19">
        <f>91590+72</f>
        <v>91662</v>
      </c>
    </row>
    <row r="44" spans="1:6" ht="23.25" customHeight="1">
      <c r="A44" s="15"/>
      <c r="B44" s="3"/>
      <c r="C44" s="20" t="s">
        <v>24</v>
      </c>
      <c r="D44" s="9" t="s">
        <v>7</v>
      </c>
      <c r="E44" s="21"/>
      <c r="F44" s="21">
        <f>11859+10</f>
        <v>11869</v>
      </c>
    </row>
    <row r="45" spans="1:6" ht="26.25" customHeight="1">
      <c r="A45" s="15"/>
      <c r="B45" s="3"/>
      <c r="C45" s="20" t="s">
        <v>8</v>
      </c>
      <c r="D45" s="9" t="s">
        <v>9</v>
      </c>
      <c r="E45" s="21"/>
      <c r="F45" s="21">
        <v>40757</v>
      </c>
    </row>
    <row r="46" spans="1:6" ht="19.5" customHeight="1">
      <c r="A46" s="15"/>
      <c r="B46" s="3"/>
      <c r="C46" s="20" t="s">
        <v>10</v>
      </c>
      <c r="D46" s="9" t="s">
        <v>11</v>
      </c>
      <c r="E46" s="21"/>
      <c r="F46" s="21">
        <v>9000</v>
      </c>
    </row>
    <row r="47" spans="1:6" ht="19.5" customHeight="1">
      <c r="A47" s="15"/>
      <c r="B47" s="3"/>
      <c r="C47" s="20" t="s">
        <v>45</v>
      </c>
      <c r="D47" s="9" t="s">
        <v>13</v>
      </c>
      <c r="E47" s="21"/>
      <c r="F47" s="21">
        <v>1000</v>
      </c>
    </row>
    <row r="48" spans="1:6" ht="24.75" customHeight="1">
      <c r="A48" s="15"/>
      <c r="B48" s="3"/>
      <c r="C48" s="20" t="s">
        <v>20</v>
      </c>
      <c r="D48" s="9" t="s">
        <v>21</v>
      </c>
      <c r="E48" s="21"/>
      <c r="F48" s="21">
        <v>1680</v>
      </c>
    </row>
    <row r="49" spans="1:6" ht="25.5" customHeight="1">
      <c r="A49" s="34"/>
      <c r="B49" s="31"/>
      <c r="C49" s="56" t="s">
        <v>2</v>
      </c>
      <c r="D49" s="37" t="s">
        <v>3</v>
      </c>
      <c r="E49" s="38"/>
      <c r="F49" s="38">
        <v>4945</v>
      </c>
    </row>
    <row r="50" spans="1:6" ht="24" customHeight="1">
      <c r="A50" s="15"/>
      <c r="B50" s="3"/>
      <c r="C50" s="41" t="s">
        <v>28</v>
      </c>
      <c r="D50" s="8" t="s">
        <v>31</v>
      </c>
      <c r="E50" s="19"/>
      <c r="F50" s="19">
        <v>1200</v>
      </c>
    </row>
    <row r="51" spans="1:6" ht="45">
      <c r="A51" s="15"/>
      <c r="B51" s="3"/>
      <c r="C51" s="22" t="s">
        <v>32</v>
      </c>
      <c r="D51" s="9" t="s">
        <v>93</v>
      </c>
      <c r="E51" s="21"/>
      <c r="F51" s="21">
        <v>1200</v>
      </c>
    </row>
    <row r="52" spans="1:6" ht="45" hidden="1">
      <c r="A52" s="15"/>
      <c r="B52" s="3"/>
      <c r="C52" s="22"/>
      <c r="D52" s="9" t="s">
        <v>94</v>
      </c>
      <c r="E52" s="21"/>
      <c r="F52" s="21"/>
    </row>
    <row r="53" spans="1:6" ht="24.75" customHeight="1">
      <c r="A53" s="15"/>
      <c r="B53" s="3"/>
      <c r="C53" s="20" t="s">
        <v>14</v>
      </c>
      <c r="D53" s="9" t="s">
        <v>15</v>
      </c>
      <c r="E53" s="21"/>
      <c r="F53" s="21">
        <v>2100</v>
      </c>
    </row>
    <row r="54" spans="1:6" ht="24" customHeight="1">
      <c r="A54" s="15"/>
      <c r="B54" s="3"/>
      <c r="C54" s="20" t="s">
        <v>16</v>
      </c>
      <c r="D54" s="9" t="s">
        <v>17</v>
      </c>
      <c r="E54" s="21"/>
      <c r="F54" s="21">
        <v>2901</v>
      </c>
    </row>
    <row r="55" spans="1:6" ht="31.5" customHeight="1">
      <c r="A55" s="15"/>
      <c r="B55" s="3"/>
      <c r="C55" s="20" t="s">
        <v>25</v>
      </c>
      <c r="D55" s="9" t="s">
        <v>26</v>
      </c>
      <c r="E55" s="21"/>
      <c r="F55" s="21">
        <v>29186</v>
      </c>
    </row>
    <row r="56" spans="1:6" ht="34.5" customHeight="1">
      <c r="A56" s="15"/>
      <c r="B56" s="3"/>
      <c r="C56" s="20" t="s">
        <v>38</v>
      </c>
      <c r="D56" s="9" t="s">
        <v>39</v>
      </c>
      <c r="E56" s="21"/>
      <c r="F56" s="21">
        <v>1000</v>
      </c>
    </row>
    <row r="57" spans="1:6" ht="39.75" customHeight="1" hidden="1">
      <c r="A57" s="15"/>
      <c r="B57" s="3"/>
      <c r="C57" s="20" t="s">
        <v>35</v>
      </c>
      <c r="D57" s="9" t="s">
        <v>36</v>
      </c>
      <c r="E57" s="21"/>
      <c r="F57" s="21"/>
    </row>
    <row r="58" spans="1:6" ht="32.25" customHeight="1" hidden="1">
      <c r="A58" s="15"/>
      <c r="B58" s="3"/>
      <c r="C58" s="23" t="s">
        <v>34</v>
      </c>
      <c r="D58" s="10" t="s">
        <v>37</v>
      </c>
      <c r="E58" s="24"/>
      <c r="F58" s="24"/>
    </row>
    <row r="59" spans="1:6" ht="15">
      <c r="A59" s="15"/>
      <c r="B59" s="11"/>
      <c r="C59" s="25"/>
      <c r="D59" s="7"/>
      <c r="E59" s="26"/>
      <c r="F59" s="26"/>
    </row>
    <row r="60" spans="1:6" ht="37.5" customHeight="1">
      <c r="A60" s="15"/>
      <c r="B60" s="1" t="s">
        <v>56</v>
      </c>
      <c r="C60" s="71" t="s">
        <v>43</v>
      </c>
      <c r="D60" s="72"/>
      <c r="E60" s="2">
        <v>0</v>
      </c>
      <c r="F60" s="2">
        <f>SUM(F62:F62)</f>
        <v>3917</v>
      </c>
    </row>
    <row r="61" spans="1:6" ht="9.75" customHeight="1">
      <c r="A61" s="15"/>
      <c r="B61" s="3"/>
      <c r="C61" s="4"/>
      <c r="D61" s="5"/>
      <c r="E61" s="6"/>
      <c r="F61" s="6"/>
    </row>
    <row r="62" spans="1:6" ht="30" customHeight="1">
      <c r="A62" s="15"/>
      <c r="B62" s="3"/>
      <c r="C62" s="22" t="s">
        <v>25</v>
      </c>
      <c r="D62" s="9" t="s">
        <v>26</v>
      </c>
      <c r="E62" s="21"/>
      <c r="F62" s="21">
        <v>3917</v>
      </c>
    </row>
    <row r="63" spans="1:6" ht="15.75" customHeight="1">
      <c r="A63" s="15"/>
      <c r="B63" s="31"/>
      <c r="C63" s="28"/>
      <c r="D63" s="5"/>
      <c r="E63" s="29"/>
      <c r="F63" s="29"/>
    </row>
    <row r="64" spans="1:6" ht="12.75">
      <c r="A64" s="64"/>
      <c r="B64" s="66" t="s">
        <v>46</v>
      </c>
      <c r="C64" s="66"/>
      <c r="D64" s="67"/>
      <c r="E64" s="69">
        <f>E60+E37+E18+E4</f>
        <v>0</v>
      </c>
      <c r="F64" s="60">
        <f>F60+F37+F18+F4</f>
        <v>802949</v>
      </c>
    </row>
    <row r="65" spans="1:6" ht="12.75">
      <c r="A65" s="65"/>
      <c r="B65" s="68"/>
      <c r="C65" s="68"/>
      <c r="D65" s="61"/>
      <c r="E65" s="70"/>
      <c r="F65" s="61"/>
    </row>
    <row r="66" spans="1:6" ht="36" customHeight="1">
      <c r="A66" s="16">
        <v>854</v>
      </c>
      <c r="B66" s="73" t="s">
        <v>57</v>
      </c>
      <c r="C66" s="74"/>
      <c r="D66" s="75"/>
      <c r="E66" s="17">
        <f>E67</f>
        <v>0</v>
      </c>
      <c r="F66" s="17">
        <f>F67</f>
        <v>600</v>
      </c>
    </row>
    <row r="67" spans="1:6" ht="37.5" customHeight="1">
      <c r="A67" s="14"/>
      <c r="B67" s="1" t="s">
        <v>58</v>
      </c>
      <c r="C67" s="71" t="s">
        <v>59</v>
      </c>
      <c r="D67" s="72"/>
      <c r="E67" s="2">
        <f>E69</f>
        <v>0</v>
      </c>
      <c r="F67" s="2">
        <f>F69</f>
        <v>600</v>
      </c>
    </row>
    <row r="68" spans="1:6" ht="9.75" customHeight="1">
      <c r="A68" s="15"/>
      <c r="B68" s="3"/>
      <c r="C68" s="4"/>
      <c r="D68" s="5"/>
      <c r="E68" s="6"/>
      <c r="F68" s="6"/>
    </row>
    <row r="69" spans="1:6" ht="22.5" customHeight="1">
      <c r="A69" s="15"/>
      <c r="B69" s="3"/>
      <c r="C69" s="20" t="s">
        <v>62</v>
      </c>
      <c r="D69" s="9" t="s">
        <v>60</v>
      </c>
      <c r="E69" s="21"/>
      <c r="F69" s="21">
        <v>600</v>
      </c>
    </row>
    <row r="70" spans="1:6" ht="14.25" customHeight="1">
      <c r="A70" s="27"/>
      <c r="B70" s="31"/>
      <c r="C70" s="28"/>
      <c r="D70" s="5"/>
      <c r="E70" s="29"/>
      <c r="F70" s="30"/>
    </row>
    <row r="71" spans="1:6" ht="12.75">
      <c r="A71" s="64"/>
      <c r="B71" s="66" t="s">
        <v>48</v>
      </c>
      <c r="C71" s="66"/>
      <c r="D71" s="67"/>
      <c r="E71" s="69">
        <f>E4</f>
        <v>0</v>
      </c>
      <c r="F71" s="60">
        <f>F67</f>
        <v>600</v>
      </c>
    </row>
    <row r="72" spans="1:6" ht="12.75">
      <c r="A72" s="65"/>
      <c r="B72" s="68"/>
      <c r="C72" s="68"/>
      <c r="D72" s="61"/>
      <c r="E72" s="70"/>
      <c r="F72" s="61"/>
    </row>
  </sheetData>
  <sheetProtection/>
  <mergeCells count="16">
    <mergeCell ref="A71:A72"/>
    <mergeCell ref="C4:D4"/>
    <mergeCell ref="B66:D66"/>
    <mergeCell ref="C18:D18"/>
    <mergeCell ref="C37:D37"/>
    <mergeCell ref="B64:D65"/>
    <mergeCell ref="A1:F1"/>
    <mergeCell ref="C67:D67"/>
    <mergeCell ref="B71:D72"/>
    <mergeCell ref="E71:E72"/>
    <mergeCell ref="E64:E65"/>
    <mergeCell ref="F64:F65"/>
    <mergeCell ref="F71:F72"/>
    <mergeCell ref="B3:D3"/>
    <mergeCell ref="C60:D60"/>
    <mergeCell ref="A64:A65"/>
  </mergeCells>
  <printOptions/>
  <pageMargins left="0.75" right="0.75" top="0.5" bottom="0.49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zoomScalePageLayoutView="0" workbookViewId="0" topLeftCell="A1">
      <selection activeCell="I47" sqref="I47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1:6" ht="39.75" customHeight="1">
      <c r="A1" s="76" t="s">
        <v>167</v>
      </c>
      <c r="B1" s="77"/>
      <c r="C1" s="77"/>
      <c r="D1" s="77"/>
      <c r="E1" s="77"/>
      <c r="F1" s="77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13" t="s">
        <v>41</v>
      </c>
      <c r="F2" s="13" t="s">
        <v>42</v>
      </c>
    </row>
    <row r="3" spans="1:6" ht="30.75" customHeight="1">
      <c r="A3" s="16">
        <v>801</v>
      </c>
      <c r="B3" s="73" t="s">
        <v>50</v>
      </c>
      <c r="C3" s="74"/>
      <c r="D3" s="75"/>
      <c r="E3" s="17">
        <f>E4</f>
        <v>0</v>
      </c>
      <c r="F3" s="17">
        <f>F4+F28+F32</f>
        <v>2242251</v>
      </c>
    </row>
    <row r="4" spans="1:6" ht="31.5" customHeight="1">
      <c r="A4" s="15"/>
      <c r="B4" s="1" t="s">
        <v>66</v>
      </c>
      <c r="C4" s="71" t="s">
        <v>67</v>
      </c>
      <c r="D4" s="72"/>
      <c r="E4" s="2">
        <f>E6</f>
        <v>0</v>
      </c>
      <c r="F4" s="2">
        <f>SUM(F7:F26)</f>
        <v>2181409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 hidden="1">
      <c r="A6" s="15"/>
      <c r="B6" s="3"/>
      <c r="C6" s="20" t="s">
        <v>27</v>
      </c>
      <c r="D6" s="9" t="s">
        <v>4</v>
      </c>
      <c r="E6" s="21"/>
      <c r="F6" s="21"/>
    </row>
    <row r="7" spans="1:8" ht="22.5" customHeight="1">
      <c r="A7" s="15"/>
      <c r="B7" s="3"/>
      <c r="C7" s="20" t="s">
        <v>47</v>
      </c>
      <c r="D7" s="9" t="s">
        <v>53</v>
      </c>
      <c r="E7" s="21"/>
      <c r="F7" s="21">
        <v>96081</v>
      </c>
      <c r="H7" s="42">
        <f>F8+F9+F10+F11</f>
        <v>1607411</v>
      </c>
    </row>
    <row r="8" spans="1:8" ht="22.5" customHeight="1">
      <c r="A8" s="15"/>
      <c r="B8" s="3"/>
      <c r="C8" s="20" t="s">
        <v>44</v>
      </c>
      <c r="D8" s="9" t="s">
        <v>19</v>
      </c>
      <c r="E8" s="21"/>
      <c r="F8" s="21">
        <f>1189497+1102</f>
        <v>1190599</v>
      </c>
      <c r="H8" s="42">
        <f>F7</f>
        <v>96081</v>
      </c>
    </row>
    <row r="9" spans="1:8" ht="22.5" customHeight="1">
      <c r="A9" s="15"/>
      <c r="B9" s="3"/>
      <c r="C9" s="20" t="s">
        <v>22</v>
      </c>
      <c r="D9" s="9" t="s">
        <v>5</v>
      </c>
      <c r="E9" s="21"/>
      <c r="F9" s="21">
        <v>115860</v>
      </c>
      <c r="H9" s="42">
        <f>F4-H7-H8</f>
        <v>477917</v>
      </c>
    </row>
    <row r="10" spans="1:6" ht="22.5" customHeight="1">
      <c r="A10" s="15"/>
      <c r="B10" s="3"/>
      <c r="C10" s="18" t="s">
        <v>23</v>
      </c>
      <c r="D10" s="8" t="s">
        <v>6</v>
      </c>
      <c r="E10" s="19"/>
      <c r="F10" s="19">
        <f>263047+190</f>
        <v>263237</v>
      </c>
    </row>
    <row r="11" spans="1:6" ht="22.5" customHeight="1">
      <c r="A11" s="15"/>
      <c r="B11" s="3"/>
      <c r="C11" s="18" t="s">
        <v>24</v>
      </c>
      <c r="D11" s="8" t="s">
        <v>7</v>
      </c>
      <c r="E11" s="19"/>
      <c r="F11" s="19">
        <f>37688+27</f>
        <v>37715</v>
      </c>
    </row>
    <row r="12" spans="1:6" ht="26.25" customHeight="1">
      <c r="A12" s="15"/>
      <c r="B12" s="3"/>
      <c r="C12" s="18" t="s">
        <v>8</v>
      </c>
      <c r="D12" s="8" t="s">
        <v>9</v>
      </c>
      <c r="E12" s="19"/>
      <c r="F12" s="35">
        <v>37000</v>
      </c>
    </row>
    <row r="13" spans="1:6" ht="22.5" customHeight="1">
      <c r="A13" s="15"/>
      <c r="B13" s="3"/>
      <c r="C13" s="20" t="s">
        <v>10</v>
      </c>
      <c r="D13" s="9" t="s">
        <v>11</v>
      </c>
      <c r="E13" s="21"/>
      <c r="F13" s="21">
        <v>163000</v>
      </c>
    </row>
    <row r="14" spans="1:6" ht="22.5" customHeight="1">
      <c r="A14" s="15"/>
      <c r="B14" s="3"/>
      <c r="C14" s="20" t="s">
        <v>12</v>
      </c>
      <c r="D14" s="9" t="s">
        <v>13</v>
      </c>
      <c r="E14" s="21"/>
      <c r="F14" s="21">
        <v>0</v>
      </c>
    </row>
    <row r="15" spans="1:6" ht="22.5" customHeight="1">
      <c r="A15" s="15"/>
      <c r="B15" s="3"/>
      <c r="C15" s="20" t="s">
        <v>20</v>
      </c>
      <c r="D15" s="9" t="s">
        <v>21</v>
      </c>
      <c r="E15" s="21"/>
      <c r="F15" s="21">
        <v>1155</v>
      </c>
    </row>
    <row r="16" spans="1:6" ht="22.5" customHeight="1">
      <c r="A16" s="15"/>
      <c r="B16" s="3"/>
      <c r="C16" s="22" t="s">
        <v>2</v>
      </c>
      <c r="D16" s="9" t="s">
        <v>3</v>
      </c>
      <c r="E16" s="21"/>
      <c r="F16" s="21">
        <v>176220</v>
      </c>
    </row>
    <row r="17" spans="1:6" ht="22.5" customHeight="1">
      <c r="A17" s="15"/>
      <c r="B17" s="3"/>
      <c r="C17" s="22" t="s">
        <v>28</v>
      </c>
      <c r="D17" s="9" t="s">
        <v>31</v>
      </c>
      <c r="E17" s="21"/>
      <c r="F17" s="21">
        <v>1419</v>
      </c>
    </row>
    <row r="18" spans="1:6" ht="45">
      <c r="A18" s="15"/>
      <c r="B18" s="3"/>
      <c r="C18" s="22" t="s">
        <v>32</v>
      </c>
      <c r="D18" s="9" t="s">
        <v>93</v>
      </c>
      <c r="E18" s="21"/>
      <c r="F18" s="21">
        <v>2150</v>
      </c>
    </row>
    <row r="19" spans="1:6" ht="45">
      <c r="A19" s="15"/>
      <c r="B19" s="3"/>
      <c r="C19" s="22" t="s">
        <v>33</v>
      </c>
      <c r="D19" s="9" t="s">
        <v>94</v>
      </c>
      <c r="E19" s="21"/>
      <c r="F19" s="21">
        <v>3700</v>
      </c>
    </row>
    <row r="20" spans="1:6" ht="36" customHeight="1">
      <c r="A20" s="15"/>
      <c r="B20" s="3"/>
      <c r="C20" s="22" t="s">
        <v>73</v>
      </c>
      <c r="D20" s="9" t="s">
        <v>74</v>
      </c>
      <c r="E20" s="21"/>
      <c r="F20" s="21">
        <v>1100</v>
      </c>
    </row>
    <row r="21" spans="1:6" ht="22.5" customHeight="1">
      <c r="A21" s="15"/>
      <c r="B21" s="3"/>
      <c r="C21" s="20" t="s">
        <v>14</v>
      </c>
      <c r="D21" s="9" t="s">
        <v>15</v>
      </c>
      <c r="E21" s="21"/>
      <c r="F21" s="21">
        <v>3146</v>
      </c>
    </row>
    <row r="22" spans="1:6" ht="22.5" customHeight="1">
      <c r="A22" s="15"/>
      <c r="B22" s="3"/>
      <c r="C22" s="20" t="s">
        <v>16</v>
      </c>
      <c r="D22" s="9" t="s">
        <v>17</v>
      </c>
      <c r="E22" s="21"/>
      <c r="F22" s="21">
        <v>9563</v>
      </c>
    </row>
    <row r="23" spans="1:6" ht="30.75" customHeight="1">
      <c r="A23" s="15"/>
      <c r="B23" s="3"/>
      <c r="C23" s="20" t="s">
        <v>25</v>
      </c>
      <c r="D23" s="9" t="s">
        <v>26</v>
      </c>
      <c r="E23" s="21"/>
      <c r="F23" s="21">
        <v>77464</v>
      </c>
    </row>
    <row r="24" spans="1:6" ht="32.25" customHeight="1">
      <c r="A24" s="15"/>
      <c r="B24" s="3"/>
      <c r="C24" s="20" t="s">
        <v>38</v>
      </c>
      <c r="D24" s="9" t="s">
        <v>39</v>
      </c>
      <c r="E24" s="21"/>
      <c r="F24" s="21">
        <v>2000</v>
      </c>
    </row>
    <row r="25" spans="1:6" ht="39.75" customHeight="1" hidden="1">
      <c r="A25" s="15"/>
      <c r="B25" s="3"/>
      <c r="C25" s="20" t="s">
        <v>35</v>
      </c>
      <c r="D25" s="9" t="s">
        <v>36</v>
      </c>
      <c r="E25" s="21"/>
      <c r="F25" s="21"/>
    </row>
    <row r="26" spans="1:6" ht="32.25" customHeight="1" hidden="1">
      <c r="A26" s="15"/>
      <c r="B26" s="3"/>
      <c r="C26" s="23" t="s">
        <v>34</v>
      </c>
      <c r="D26" s="10" t="s">
        <v>37</v>
      </c>
      <c r="E26" s="24"/>
      <c r="F26" s="24"/>
    </row>
    <row r="27" spans="1:6" ht="15">
      <c r="A27" s="15"/>
      <c r="B27" s="11"/>
      <c r="C27" s="25"/>
      <c r="D27" s="7"/>
      <c r="E27" s="26"/>
      <c r="F27" s="26"/>
    </row>
    <row r="28" spans="1:6" ht="31.5" customHeight="1">
      <c r="A28" s="15"/>
      <c r="B28" s="32" t="s">
        <v>56</v>
      </c>
      <c r="C28" s="62" t="s">
        <v>43</v>
      </c>
      <c r="D28" s="63"/>
      <c r="E28" s="33">
        <v>0</v>
      </c>
      <c r="F28" s="33">
        <f>SUM(F30:F30)</f>
        <v>20749</v>
      </c>
    </row>
    <row r="29" spans="1:6" ht="9.75" customHeight="1">
      <c r="A29" s="15"/>
      <c r="B29" s="3"/>
      <c r="C29" s="4"/>
      <c r="D29" s="5"/>
      <c r="E29" s="6"/>
      <c r="F29" s="6"/>
    </row>
    <row r="30" spans="1:6" ht="30" customHeight="1">
      <c r="A30" s="15"/>
      <c r="B30" s="3"/>
      <c r="C30" s="22" t="s">
        <v>25</v>
      </c>
      <c r="D30" s="9" t="s">
        <v>26</v>
      </c>
      <c r="E30" s="21"/>
      <c r="F30" s="21">
        <v>20749</v>
      </c>
    </row>
    <row r="31" spans="1:6" ht="11.25" customHeight="1">
      <c r="A31" s="15"/>
      <c r="B31" s="31"/>
      <c r="C31" s="28"/>
      <c r="D31" s="5"/>
      <c r="E31" s="29"/>
      <c r="F31" s="29"/>
    </row>
    <row r="32" spans="1:6" ht="28.5" customHeight="1">
      <c r="A32" s="15"/>
      <c r="B32" s="1" t="s">
        <v>56</v>
      </c>
      <c r="C32" s="71" t="s">
        <v>177</v>
      </c>
      <c r="D32" s="72"/>
      <c r="E32" s="2">
        <v>0</v>
      </c>
      <c r="F32" s="2">
        <f>SUM(F34:F40)</f>
        <v>40093</v>
      </c>
    </row>
    <row r="33" spans="1:6" ht="9.75" customHeight="1">
      <c r="A33" s="15"/>
      <c r="B33" s="3"/>
      <c r="C33" s="4"/>
      <c r="D33" s="5"/>
      <c r="E33" s="6"/>
      <c r="F33" s="6"/>
    </row>
    <row r="34" spans="1:6" ht="23.25" customHeight="1">
      <c r="A34" s="34"/>
      <c r="B34" s="31"/>
      <c r="C34" s="36" t="s">
        <v>97</v>
      </c>
      <c r="D34" s="37" t="s">
        <v>30</v>
      </c>
      <c r="E34" s="38"/>
      <c r="F34" s="38">
        <v>10093</v>
      </c>
    </row>
    <row r="35" spans="1:6" ht="24" customHeight="1" hidden="1">
      <c r="A35" s="15"/>
      <c r="B35" s="3"/>
      <c r="C35" s="18" t="s">
        <v>98</v>
      </c>
      <c r="D35" s="8" t="s">
        <v>9</v>
      </c>
      <c r="E35" s="19"/>
      <c r="F35" s="19">
        <v>0</v>
      </c>
    </row>
    <row r="36" spans="1:6" ht="34.5" customHeight="1" hidden="1">
      <c r="A36" s="15"/>
      <c r="B36" s="3"/>
      <c r="C36" s="18" t="s">
        <v>105</v>
      </c>
      <c r="D36" s="8" t="s">
        <v>70</v>
      </c>
      <c r="E36" s="19"/>
      <c r="F36" s="19">
        <v>0</v>
      </c>
    </row>
    <row r="37" spans="1:6" ht="25.5" customHeight="1">
      <c r="A37" s="15"/>
      <c r="B37" s="3"/>
      <c r="C37" s="22" t="s">
        <v>99</v>
      </c>
      <c r="D37" s="9" t="s">
        <v>3</v>
      </c>
      <c r="E37" s="21"/>
      <c r="F37" s="21">
        <v>30000</v>
      </c>
    </row>
    <row r="38" spans="1:6" ht="24.75" customHeight="1" hidden="1">
      <c r="A38" s="15"/>
      <c r="B38" s="3"/>
      <c r="C38" s="20" t="s">
        <v>109</v>
      </c>
      <c r="D38" s="9" t="s">
        <v>15</v>
      </c>
      <c r="E38" s="21"/>
      <c r="F38" s="21">
        <v>0</v>
      </c>
    </row>
    <row r="39" spans="1:6" ht="24.75" customHeight="1" hidden="1">
      <c r="A39" s="15"/>
      <c r="B39" s="3"/>
      <c r="C39" s="20" t="s">
        <v>137</v>
      </c>
      <c r="D39" s="9" t="s">
        <v>90</v>
      </c>
      <c r="E39" s="21"/>
      <c r="F39" s="21">
        <v>0</v>
      </c>
    </row>
    <row r="40" spans="1:6" ht="24.75" customHeight="1" hidden="1">
      <c r="A40" s="15"/>
      <c r="B40" s="3"/>
      <c r="C40" s="20" t="s">
        <v>138</v>
      </c>
      <c r="D40" s="9" t="s">
        <v>17</v>
      </c>
      <c r="E40" s="21"/>
      <c r="F40" s="21">
        <v>0</v>
      </c>
    </row>
    <row r="41" spans="1:6" ht="12.75" customHeight="1">
      <c r="A41" s="15"/>
      <c r="B41" s="31"/>
      <c r="C41" s="28"/>
      <c r="D41" s="5"/>
      <c r="E41" s="29"/>
      <c r="F41" s="29"/>
    </row>
    <row r="42" spans="1:6" ht="12.75">
      <c r="A42" s="64"/>
      <c r="B42" s="66" t="s">
        <v>46</v>
      </c>
      <c r="C42" s="66"/>
      <c r="D42" s="67"/>
      <c r="E42" s="69">
        <f>E28+E4</f>
        <v>0</v>
      </c>
      <c r="F42" s="60">
        <f>F28+F4+F32</f>
        <v>2242251</v>
      </c>
    </row>
    <row r="43" spans="1:6" ht="12.75">
      <c r="A43" s="65"/>
      <c r="B43" s="68"/>
      <c r="C43" s="68"/>
      <c r="D43" s="61"/>
      <c r="E43" s="70"/>
      <c r="F43" s="61"/>
    </row>
    <row r="44" spans="1:6" ht="36" customHeight="1">
      <c r="A44" s="16">
        <v>854</v>
      </c>
      <c r="B44" s="73" t="s">
        <v>57</v>
      </c>
      <c r="C44" s="74"/>
      <c r="D44" s="75"/>
      <c r="E44" s="17">
        <f>E45</f>
        <v>0</v>
      </c>
      <c r="F44" s="17">
        <f>F45</f>
        <v>600</v>
      </c>
    </row>
    <row r="45" spans="1:6" ht="37.5" customHeight="1">
      <c r="A45" s="14"/>
      <c r="B45" s="1" t="s">
        <v>58</v>
      </c>
      <c r="C45" s="71" t="s">
        <v>59</v>
      </c>
      <c r="D45" s="72"/>
      <c r="E45" s="2">
        <f>E47</f>
        <v>0</v>
      </c>
      <c r="F45" s="2">
        <f>F47</f>
        <v>600</v>
      </c>
    </row>
    <row r="46" spans="1:6" ht="9.75" customHeight="1">
      <c r="A46" s="15"/>
      <c r="B46" s="3"/>
      <c r="C46" s="4"/>
      <c r="D46" s="5"/>
      <c r="E46" s="6"/>
      <c r="F46" s="6"/>
    </row>
    <row r="47" spans="1:6" ht="22.5" customHeight="1">
      <c r="A47" s="15"/>
      <c r="B47" s="3"/>
      <c r="C47" s="18" t="s">
        <v>62</v>
      </c>
      <c r="D47" s="8" t="s">
        <v>60</v>
      </c>
      <c r="E47" s="19"/>
      <c r="F47" s="19">
        <v>600</v>
      </c>
    </row>
    <row r="48" spans="1:6" ht="14.25" customHeight="1">
      <c r="A48" s="27"/>
      <c r="B48" s="31"/>
      <c r="C48" s="28"/>
      <c r="D48" s="5"/>
      <c r="E48" s="29"/>
      <c r="F48" s="30"/>
    </row>
    <row r="49" spans="1:6" ht="12.75">
      <c r="A49" s="64"/>
      <c r="B49" s="66" t="s">
        <v>48</v>
      </c>
      <c r="C49" s="66"/>
      <c r="D49" s="67"/>
      <c r="E49" s="69">
        <f>0</f>
        <v>0</v>
      </c>
      <c r="F49" s="60">
        <f>F45</f>
        <v>600</v>
      </c>
    </row>
    <row r="50" spans="1:6" ht="12.75">
      <c r="A50" s="65"/>
      <c r="B50" s="68"/>
      <c r="C50" s="68"/>
      <c r="D50" s="61"/>
      <c r="E50" s="70"/>
      <c r="F50" s="61"/>
    </row>
  </sheetData>
  <sheetProtection/>
  <mergeCells count="15">
    <mergeCell ref="E49:E50"/>
    <mergeCell ref="E42:E43"/>
    <mergeCell ref="C32:D32"/>
    <mergeCell ref="F42:F43"/>
    <mergeCell ref="A1:F1"/>
    <mergeCell ref="C45:D45"/>
    <mergeCell ref="F49:F50"/>
    <mergeCell ref="B3:D3"/>
    <mergeCell ref="C28:D28"/>
    <mergeCell ref="A42:A43"/>
    <mergeCell ref="B44:D44"/>
    <mergeCell ref="C4:D4"/>
    <mergeCell ref="B42:D43"/>
    <mergeCell ref="A49:A50"/>
    <mergeCell ref="B49:D50"/>
  </mergeCells>
  <printOptions/>
  <pageMargins left="0.75" right="0.75" top="0.51" bottom="0.49" header="0.5" footer="0.5"/>
  <pageSetup horizontalDpi="600" verticalDpi="600" orientation="portrait" paperSize="9" scale="95" r:id="rId1"/>
  <rowBreaks count="1" manualBreakCount="1">
    <brk id="36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SheetLayoutView="100" zoomScalePageLayoutView="0" workbookViewId="0" topLeftCell="A1">
      <selection activeCell="A26" sqref="A26:A27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1:6" ht="39.75" customHeight="1">
      <c r="A1" s="76" t="s">
        <v>168</v>
      </c>
      <c r="B1" s="77"/>
      <c r="C1" s="77"/>
      <c r="D1" s="77"/>
      <c r="E1" s="77"/>
      <c r="F1" s="77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13" t="s">
        <v>41</v>
      </c>
      <c r="F2" s="13" t="s">
        <v>42</v>
      </c>
    </row>
    <row r="3" spans="1:6" ht="32.25" customHeight="1">
      <c r="A3" s="16">
        <v>801</v>
      </c>
      <c r="B3" s="73" t="s">
        <v>50</v>
      </c>
      <c r="C3" s="74"/>
      <c r="D3" s="75"/>
      <c r="E3" s="17">
        <f>E4</f>
        <v>0</v>
      </c>
      <c r="F3" s="17">
        <f>F4+F27+F31</f>
        <v>2952339</v>
      </c>
    </row>
    <row r="4" spans="1:6" ht="30" customHeight="1">
      <c r="A4" s="15"/>
      <c r="B4" s="1" t="s">
        <v>66</v>
      </c>
      <c r="C4" s="71" t="s">
        <v>67</v>
      </c>
      <c r="D4" s="72"/>
      <c r="E4" s="2">
        <f>E6</f>
        <v>0</v>
      </c>
      <c r="F4" s="2">
        <f>SUM(F7:F25)</f>
        <v>2855793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 hidden="1">
      <c r="A6" s="15"/>
      <c r="B6" s="3"/>
      <c r="C6" s="20" t="s">
        <v>27</v>
      </c>
      <c r="D6" s="9" t="s">
        <v>4</v>
      </c>
      <c r="E6" s="21"/>
      <c r="F6" s="21"/>
    </row>
    <row r="7" spans="1:8" ht="36" customHeight="1">
      <c r="A7" s="15"/>
      <c r="B7" s="3"/>
      <c r="C7" s="20" t="s">
        <v>47</v>
      </c>
      <c r="D7" s="9" t="s">
        <v>53</v>
      </c>
      <c r="E7" s="21"/>
      <c r="F7" s="21">
        <v>3000</v>
      </c>
      <c r="H7" s="42">
        <f>F8+F9+F10+F11</f>
        <v>2547470</v>
      </c>
    </row>
    <row r="8" spans="1:8" ht="30" customHeight="1">
      <c r="A8" s="15"/>
      <c r="B8" s="3"/>
      <c r="C8" s="20" t="s">
        <v>44</v>
      </c>
      <c r="D8" s="9" t="s">
        <v>19</v>
      </c>
      <c r="E8" s="21"/>
      <c r="F8" s="21">
        <f>1963723+2096+1</f>
        <v>1965820</v>
      </c>
      <c r="H8" s="42">
        <f>F7</f>
        <v>3000</v>
      </c>
    </row>
    <row r="9" spans="1:8" ht="24.75" customHeight="1">
      <c r="A9" s="15"/>
      <c r="B9" s="3"/>
      <c r="C9" s="20" t="s">
        <v>22</v>
      </c>
      <c r="D9" s="9" t="s">
        <v>5</v>
      </c>
      <c r="E9" s="21"/>
      <c r="F9" s="21">
        <v>169782</v>
      </c>
      <c r="H9" s="42">
        <f>F4-H7-H8</f>
        <v>305323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f>359893+360</f>
        <v>360253</v>
      </c>
    </row>
    <row r="11" spans="1:6" ht="23.25" customHeight="1">
      <c r="A11" s="15"/>
      <c r="B11" s="3"/>
      <c r="C11" s="18" t="s">
        <v>24</v>
      </c>
      <c r="D11" s="8" t="s">
        <v>7</v>
      </c>
      <c r="E11" s="19"/>
      <c r="F11" s="19">
        <f>51564+51</f>
        <v>51615</v>
      </c>
    </row>
    <row r="12" spans="1:6" ht="26.25" customHeight="1">
      <c r="A12" s="15"/>
      <c r="B12" s="3"/>
      <c r="C12" s="18" t="s">
        <v>8</v>
      </c>
      <c r="D12" s="8" t="s">
        <v>9</v>
      </c>
      <c r="E12" s="19"/>
      <c r="F12" s="19">
        <v>22700</v>
      </c>
    </row>
    <row r="13" spans="1:6" ht="30">
      <c r="A13" s="15"/>
      <c r="B13" s="3"/>
      <c r="C13" s="18" t="s">
        <v>69</v>
      </c>
      <c r="D13" s="8" t="s">
        <v>70</v>
      </c>
      <c r="E13" s="19"/>
      <c r="F13" s="19">
        <v>0</v>
      </c>
    </row>
    <row r="14" spans="1:6" ht="21.75" customHeight="1">
      <c r="A14" s="15"/>
      <c r="B14" s="3"/>
      <c r="C14" s="20" t="s">
        <v>10</v>
      </c>
      <c r="D14" s="9" t="s">
        <v>11</v>
      </c>
      <c r="E14" s="21"/>
      <c r="F14" s="21">
        <v>102250</v>
      </c>
    </row>
    <row r="15" spans="1:6" ht="24.75" customHeight="1">
      <c r="A15" s="15"/>
      <c r="B15" s="3"/>
      <c r="C15" s="20" t="s">
        <v>12</v>
      </c>
      <c r="D15" s="9" t="s">
        <v>13</v>
      </c>
      <c r="E15" s="21"/>
      <c r="F15" s="21">
        <v>0</v>
      </c>
    </row>
    <row r="16" spans="1:6" ht="24.75" customHeight="1">
      <c r="A16" s="15"/>
      <c r="B16" s="3"/>
      <c r="C16" s="20" t="s">
        <v>20</v>
      </c>
      <c r="D16" s="9" t="s">
        <v>21</v>
      </c>
      <c r="E16" s="21"/>
      <c r="F16" s="21">
        <v>2000</v>
      </c>
    </row>
    <row r="17" spans="1:6" ht="25.5" customHeight="1">
      <c r="A17" s="15"/>
      <c r="B17" s="3"/>
      <c r="C17" s="22" t="s">
        <v>2</v>
      </c>
      <c r="D17" s="9" t="s">
        <v>3</v>
      </c>
      <c r="E17" s="21"/>
      <c r="F17" s="21">
        <v>28730</v>
      </c>
    </row>
    <row r="18" spans="1:6" ht="24" customHeight="1">
      <c r="A18" s="15"/>
      <c r="B18" s="3"/>
      <c r="C18" s="22" t="s">
        <v>28</v>
      </c>
      <c r="D18" s="9" t="s">
        <v>31</v>
      </c>
      <c r="E18" s="21"/>
      <c r="F18" s="21">
        <v>1150</v>
      </c>
    </row>
    <row r="19" spans="1:6" ht="45">
      <c r="A19" s="15"/>
      <c r="B19" s="3"/>
      <c r="C19" s="22" t="s">
        <v>32</v>
      </c>
      <c r="D19" s="9" t="s">
        <v>93</v>
      </c>
      <c r="E19" s="21"/>
      <c r="F19" s="21">
        <v>1250</v>
      </c>
    </row>
    <row r="20" spans="1:6" ht="45">
      <c r="A20" s="15"/>
      <c r="B20" s="3"/>
      <c r="C20" s="22" t="s">
        <v>33</v>
      </c>
      <c r="D20" s="9" t="s">
        <v>94</v>
      </c>
      <c r="E20" s="21"/>
      <c r="F20" s="21">
        <v>3200</v>
      </c>
    </row>
    <row r="21" spans="1:6" ht="24.75" customHeight="1">
      <c r="A21" s="15"/>
      <c r="B21" s="3"/>
      <c r="C21" s="20" t="s">
        <v>14</v>
      </c>
      <c r="D21" s="9" t="s">
        <v>15</v>
      </c>
      <c r="E21" s="21"/>
      <c r="F21" s="21">
        <v>2000</v>
      </c>
    </row>
    <row r="22" spans="1:6" ht="24" customHeight="1">
      <c r="A22" s="15"/>
      <c r="B22" s="3"/>
      <c r="C22" s="20" t="s">
        <v>16</v>
      </c>
      <c r="D22" s="9" t="s">
        <v>17</v>
      </c>
      <c r="E22" s="21"/>
      <c r="F22" s="21">
        <v>8198</v>
      </c>
    </row>
    <row r="23" spans="1:6" ht="31.5" customHeight="1">
      <c r="A23" s="15"/>
      <c r="B23" s="3"/>
      <c r="C23" s="20" t="s">
        <v>25</v>
      </c>
      <c r="D23" s="9" t="s">
        <v>26</v>
      </c>
      <c r="E23" s="21"/>
      <c r="F23" s="21">
        <v>126891</v>
      </c>
    </row>
    <row r="24" spans="1:6" ht="31.5" customHeight="1">
      <c r="A24" s="15"/>
      <c r="B24" s="3"/>
      <c r="C24" s="20" t="s">
        <v>156</v>
      </c>
      <c r="D24" s="9" t="s">
        <v>157</v>
      </c>
      <c r="E24" s="21"/>
      <c r="F24" s="21">
        <v>5954</v>
      </c>
    </row>
    <row r="25" spans="1:6" ht="34.5" customHeight="1">
      <c r="A25" s="15"/>
      <c r="B25" s="3"/>
      <c r="C25" s="20" t="s">
        <v>38</v>
      </c>
      <c r="D25" s="9" t="s">
        <v>39</v>
      </c>
      <c r="E25" s="21"/>
      <c r="F25" s="21">
        <v>1000</v>
      </c>
    </row>
    <row r="26" spans="1:6" ht="15">
      <c r="A26" s="15"/>
      <c r="B26" s="11"/>
      <c r="C26" s="25"/>
      <c r="D26" s="7"/>
      <c r="E26" s="26"/>
      <c r="F26" s="26"/>
    </row>
    <row r="27" spans="1:6" ht="31.5" customHeight="1">
      <c r="A27" s="15"/>
      <c r="B27" s="32" t="s">
        <v>56</v>
      </c>
      <c r="C27" s="62" t="s">
        <v>43</v>
      </c>
      <c r="D27" s="63"/>
      <c r="E27" s="33">
        <v>0</v>
      </c>
      <c r="F27" s="33">
        <f>SUM(F29:F29)</f>
        <v>84537</v>
      </c>
    </row>
    <row r="28" spans="1:6" ht="9.75" customHeight="1">
      <c r="A28" s="15"/>
      <c r="B28" s="3"/>
      <c r="C28" s="4"/>
      <c r="D28" s="5"/>
      <c r="E28" s="6"/>
      <c r="F28" s="6"/>
    </row>
    <row r="29" spans="1:6" ht="30" customHeight="1">
      <c r="A29" s="15"/>
      <c r="B29" s="3"/>
      <c r="C29" s="22" t="s">
        <v>25</v>
      </c>
      <c r="D29" s="9" t="s">
        <v>26</v>
      </c>
      <c r="E29" s="21"/>
      <c r="F29" s="21">
        <v>84537</v>
      </c>
    </row>
    <row r="30" spans="1:6" ht="15.75" customHeight="1">
      <c r="A30" s="34"/>
      <c r="B30" s="31"/>
      <c r="C30" s="55"/>
      <c r="D30" s="7"/>
      <c r="E30" s="26"/>
      <c r="F30" s="26"/>
    </row>
    <row r="31" spans="1:6" ht="37.5" customHeight="1">
      <c r="A31" s="15"/>
      <c r="B31" s="32" t="s">
        <v>56</v>
      </c>
      <c r="C31" s="62" t="s">
        <v>177</v>
      </c>
      <c r="D31" s="63"/>
      <c r="E31" s="33">
        <v>0</v>
      </c>
      <c r="F31" s="33">
        <f>SUM(F33:F36)</f>
        <v>12009</v>
      </c>
    </row>
    <row r="32" spans="1:6" ht="9.75" customHeight="1">
      <c r="A32" s="15"/>
      <c r="B32" s="3"/>
      <c r="C32" s="4"/>
      <c r="D32" s="5"/>
      <c r="E32" s="6"/>
      <c r="F32" s="6"/>
    </row>
    <row r="33" spans="1:6" ht="24" customHeight="1" hidden="1">
      <c r="A33" s="15"/>
      <c r="B33" s="3"/>
      <c r="C33" s="18" t="s">
        <v>98</v>
      </c>
      <c r="D33" s="8" t="s">
        <v>9</v>
      </c>
      <c r="E33" s="19"/>
      <c r="F33" s="19">
        <v>0</v>
      </c>
    </row>
    <row r="34" spans="1:6" ht="25.5" customHeight="1">
      <c r="A34" s="15"/>
      <c r="B34" s="3"/>
      <c r="C34" s="22" t="s">
        <v>99</v>
      </c>
      <c r="D34" s="9" t="s">
        <v>3</v>
      </c>
      <c r="E34" s="21"/>
      <c r="F34" s="21">
        <v>1009</v>
      </c>
    </row>
    <row r="35" spans="1:6" ht="24.75" customHeight="1">
      <c r="A35" s="15"/>
      <c r="B35" s="3"/>
      <c r="C35" s="20" t="s">
        <v>109</v>
      </c>
      <c r="D35" s="9" t="s">
        <v>15</v>
      </c>
      <c r="E35" s="21"/>
      <c r="F35" s="21">
        <v>1000</v>
      </c>
    </row>
    <row r="36" spans="1:6" ht="24.75" customHeight="1">
      <c r="A36" s="15"/>
      <c r="B36" s="3"/>
      <c r="C36" s="20" t="s">
        <v>100</v>
      </c>
      <c r="D36" s="9" t="s">
        <v>90</v>
      </c>
      <c r="E36" s="21"/>
      <c r="F36" s="21">
        <v>10000</v>
      </c>
    </row>
    <row r="37" spans="1:6" ht="15">
      <c r="A37" s="15"/>
      <c r="B37" s="11"/>
      <c r="C37" s="25"/>
      <c r="D37" s="7"/>
      <c r="E37" s="26"/>
      <c r="F37" s="26"/>
    </row>
    <row r="38" spans="1:6" ht="12.75">
      <c r="A38" s="64"/>
      <c r="B38" s="66" t="s">
        <v>46</v>
      </c>
      <c r="C38" s="66"/>
      <c r="D38" s="67"/>
      <c r="E38" s="69">
        <f>E27+E4</f>
        <v>0</v>
      </c>
      <c r="F38" s="60">
        <f>F27+F4+F31</f>
        <v>2952339</v>
      </c>
    </row>
    <row r="39" spans="1:6" ht="12.75">
      <c r="A39" s="65"/>
      <c r="B39" s="68"/>
      <c r="C39" s="68"/>
      <c r="D39" s="61"/>
      <c r="E39" s="70"/>
      <c r="F39" s="61"/>
    </row>
    <row r="40" spans="1:6" ht="36" customHeight="1">
      <c r="A40" s="16">
        <v>854</v>
      </c>
      <c r="B40" s="73" t="s">
        <v>57</v>
      </c>
      <c r="C40" s="74"/>
      <c r="D40" s="75"/>
      <c r="E40" s="17">
        <f>E41</f>
        <v>0</v>
      </c>
      <c r="F40" s="17">
        <f>F41</f>
        <v>1800</v>
      </c>
    </row>
    <row r="41" spans="1:6" ht="37.5" customHeight="1">
      <c r="A41" s="14"/>
      <c r="B41" s="1" t="s">
        <v>58</v>
      </c>
      <c r="C41" s="71" t="s">
        <v>59</v>
      </c>
      <c r="D41" s="72"/>
      <c r="E41" s="2">
        <f>E43</f>
        <v>0</v>
      </c>
      <c r="F41" s="2">
        <f>F43</f>
        <v>1800</v>
      </c>
    </row>
    <row r="42" spans="1:6" ht="9.75" customHeight="1">
      <c r="A42" s="15"/>
      <c r="B42" s="3"/>
      <c r="C42" s="4"/>
      <c r="D42" s="5"/>
      <c r="E42" s="6"/>
      <c r="F42" s="6"/>
    </row>
    <row r="43" spans="1:6" ht="22.5" customHeight="1">
      <c r="A43" s="15"/>
      <c r="B43" s="3"/>
      <c r="C43" s="18" t="s">
        <v>62</v>
      </c>
      <c r="D43" s="8" t="s">
        <v>60</v>
      </c>
      <c r="E43" s="19"/>
      <c r="F43" s="19">
        <v>1800</v>
      </c>
    </row>
    <row r="44" spans="1:6" ht="14.25" customHeight="1">
      <c r="A44" s="27"/>
      <c r="B44" s="31"/>
      <c r="C44" s="28"/>
      <c r="D44" s="5"/>
      <c r="E44" s="29"/>
      <c r="F44" s="30"/>
    </row>
    <row r="45" spans="1:6" ht="12.75">
      <c r="A45" s="64"/>
      <c r="B45" s="66" t="s">
        <v>48</v>
      </c>
      <c r="C45" s="66"/>
      <c r="D45" s="67"/>
      <c r="E45" s="69">
        <f>0</f>
        <v>0</v>
      </c>
      <c r="F45" s="60">
        <f>F41</f>
        <v>1800</v>
      </c>
    </row>
    <row r="46" spans="1:6" ht="12.75">
      <c r="A46" s="65"/>
      <c r="B46" s="68"/>
      <c r="C46" s="68"/>
      <c r="D46" s="61"/>
      <c r="E46" s="70"/>
      <c r="F46" s="61"/>
    </row>
  </sheetData>
  <sheetProtection/>
  <mergeCells count="15">
    <mergeCell ref="C4:D4"/>
    <mergeCell ref="F38:F39"/>
    <mergeCell ref="A45:A46"/>
    <mergeCell ref="B45:D46"/>
    <mergeCell ref="E45:E46"/>
    <mergeCell ref="A1:F1"/>
    <mergeCell ref="C41:D41"/>
    <mergeCell ref="C31:D31"/>
    <mergeCell ref="B38:D39"/>
    <mergeCell ref="E38:E39"/>
    <mergeCell ref="F45:F46"/>
    <mergeCell ref="B3:D3"/>
    <mergeCell ref="C27:D27"/>
    <mergeCell ref="A38:A39"/>
    <mergeCell ref="B40:D40"/>
  </mergeCells>
  <printOptions/>
  <pageMargins left="0.75" right="0.75" top="0.48" bottom="0.49" header="0.5" footer="0.5"/>
  <pageSetup horizontalDpi="600" verticalDpi="600" orientation="portrait" paperSize="9" scale="93" r:id="rId1"/>
  <rowBreaks count="1" manualBreakCount="1">
    <brk id="30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20">
      <selection activeCell="H31" sqref="H3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1:6" ht="39.75" customHeight="1">
      <c r="A1" s="76" t="s">
        <v>169</v>
      </c>
      <c r="B1" s="77"/>
      <c r="C1" s="77"/>
      <c r="D1" s="77"/>
      <c r="E1" s="77"/>
      <c r="F1" s="77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13" t="s">
        <v>41</v>
      </c>
      <c r="F2" s="13" t="s">
        <v>42</v>
      </c>
    </row>
    <row r="3" spans="1:6" ht="36" customHeight="1">
      <c r="A3" s="16">
        <v>801</v>
      </c>
      <c r="B3" s="73" t="s">
        <v>50</v>
      </c>
      <c r="C3" s="74"/>
      <c r="D3" s="75"/>
      <c r="E3" s="17">
        <f>E4</f>
        <v>11000</v>
      </c>
      <c r="F3" s="17">
        <f>F4+F28</f>
        <v>890475</v>
      </c>
    </row>
    <row r="4" spans="1:6" ht="37.5" customHeight="1">
      <c r="A4" s="15"/>
      <c r="B4" s="1" t="s">
        <v>75</v>
      </c>
      <c r="C4" s="71" t="s">
        <v>76</v>
      </c>
      <c r="D4" s="72"/>
      <c r="E4" s="2">
        <f>E6+E7</f>
        <v>11000</v>
      </c>
      <c r="F4" s="2">
        <f>SUM(F8:F26)</f>
        <v>887963</v>
      </c>
    </row>
    <row r="5" spans="1:6" ht="9.75" customHeight="1">
      <c r="A5" s="15"/>
      <c r="B5" s="3"/>
      <c r="C5" s="4"/>
      <c r="D5" s="5"/>
      <c r="E5" s="6"/>
      <c r="F5" s="6"/>
    </row>
    <row r="6" spans="1:6" ht="19.5" customHeight="1" hidden="1">
      <c r="A6" s="15"/>
      <c r="B6" s="3"/>
      <c r="C6" s="18" t="s">
        <v>27</v>
      </c>
      <c r="D6" s="8" t="s">
        <v>4</v>
      </c>
      <c r="E6" s="19"/>
      <c r="F6" s="19"/>
    </row>
    <row r="7" spans="1:6" ht="45">
      <c r="A7" s="15"/>
      <c r="B7" s="3"/>
      <c r="C7" s="18" t="s">
        <v>145</v>
      </c>
      <c r="D7" s="8" t="s">
        <v>146</v>
      </c>
      <c r="E7" s="19">
        <v>11000</v>
      </c>
      <c r="F7" s="19"/>
    </row>
    <row r="8" spans="1:8" ht="24" customHeight="1">
      <c r="A8" s="15"/>
      <c r="B8" s="3"/>
      <c r="C8" s="20" t="s">
        <v>47</v>
      </c>
      <c r="D8" s="9" t="s">
        <v>53</v>
      </c>
      <c r="E8" s="21"/>
      <c r="F8" s="21">
        <v>26718</v>
      </c>
      <c r="H8" s="42">
        <f>F9+F10+F11+F12+F26</f>
        <v>670429</v>
      </c>
    </row>
    <row r="9" spans="1:8" ht="21.75" customHeight="1">
      <c r="A9" s="15"/>
      <c r="B9" s="3"/>
      <c r="C9" s="20" t="s">
        <v>44</v>
      </c>
      <c r="D9" s="9" t="s">
        <v>19</v>
      </c>
      <c r="E9" s="21"/>
      <c r="F9" s="21">
        <f>516707+420</f>
        <v>517127</v>
      </c>
      <c r="H9" s="42">
        <f>F8</f>
        <v>26718</v>
      </c>
    </row>
    <row r="10" spans="1:8" ht="20.25" customHeight="1">
      <c r="A10" s="15"/>
      <c r="B10" s="3"/>
      <c r="C10" s="20" t="s">
        <v>22</v>
      </c>
      <c r="D10" s="9" t="s">
        <v>5</v>
      </c>
      <c r="E10" s="21"/>
      <c r="F10" s="21">
        <v>44500</v>
      </c>
      <c r="H10" s="42">
        <f>F4-H8-H9</f>
        <v>190816</v>
      </c>
    </row>
    <row r="11" spans="1:6" ht="21" customHeight="1">
      <c r="A11" s="15"/>
      <c r="B11" s="3"/>
      <c r="C11" s="18" t="s">
        <v>23</v>
      </c>
      <c r="D11" s="8" t="s">
        <v>6</v>
      </c>
      <c r="E11" s="19"/>
      <c r="F11" s="19">
        <f>101177+72</f>
        <v>101249</v>
      </c>
    </row>
    <row r="12" spans="1:6" ht="21" customHeight="1">
      <c r="A12" s="15"/>
      <c r="B12" s="3"/>
      <c r="C12" s="18" t="s">
        <v>24</v>
      </c>
      <c r="D12" s="8" t="s">
        <v>7</v>
      </c>
      <c r="E12" s="19"/>
      <c r="F12" s="19">
        <f>7543+10</f>
        <v>7553</v>
      </c>
    </row>
    <row r="13" spans="1:6" ht="21.75" customHeight="1">
      <c r="A13" s="15"/>
      <c r="B13" s="3"/>
      <c r="C13" s="18" t="s">
        <v>8</v>
      </c>
      <c r="D13" s="8" t="s">
        <v>9</v>
      </c>
      <c r="E13" s="19"/>
      <c r="F13" s="19">
        <v>73732</v>
      </c>
    </row>
    <row r="14" spans="1:6" ht="31.5" customHeight="1" hidden="1">
      <c r="A14" s="15"/>
      <c r="B14" s="3"/>
      <c r="C14" s="18" t="s">
        <v>69</v>
      </c>
      <c r="D14" s="8" t="s">
        <v>70</v>
      </c>
      <c r="E14" s="19"/>
      <c r="F14" s="19">
        <v>0</v>
      </c>
    </row>
    <row r="15" spans="1:6" ht="22.5" customHeight="1">
      <c r="A15" s="15"/>
      <c r="B15" s="3"/>
      <c r="C15" s="20" t="s">
        <v>10</v>
      </c>
      <c r="D15" s="9" t="s">
        <v>11</v>
      </c>
      <c r="E15" s="21"/>
      <c r="F15" s="21">
        <v>53806</v>
      </c>
    </row>
    <row r="16" spans="1:6" ht="19.5" customHeight="1" hidden="1">
      <c r="A16" s="15"/>
      <c r="B16" s="3"/>
      <c r="C16" s="20" t="s">
        <v>12</v>
      </c>
      <c r="D16" s="9" t="s">
        <v>13</v>
      </c>
      <c r="E16" s="21"/>
      <c r="F16" s="21">
        <v>0</v>
      </c>
    </row>
    <row r="17" spans="1:6" ht="23.25" customHeight="1">
      <c r="A17" s="15"/>
      <c r="B17" s="3"/>
      <c r="C17" s="20" t="s">
        <v>20</v>
      </c>
      <c r="D17" s="9" t="s">
        <v>21</v>
      </c>
      <c r="E17" s="21"/>
      <c r="F17" s="21">
        <v>500</v>
      </c>
    </row>
    <row r="18" spans="1:6" ht="24" customHeight="1">
      <c r="A18" s="15"/>
      <c r="B18" s="3"/>
      <c r="C18" s="22" t="s">
        <v>2</v>
      </c>
      <c r="D18" s="9" t="s">
        <v>3</v>
      </c>
      <c r="E18" s="21"/>
      <c r="F18" s="21">
        <v>15885</v>
      </c>
    </row>
    <row r="19" spans="1:6" ht="22.5" customHeight="1">
      <c r="A19" s="15"/>
      <c r="B19" s="3"/>
      <c r="C19" s="22" t="s">
        <v>28</v>
      </c>
      <c r="D19" s="9" t="s">
        <v>31</v>
      </c>
      <c r="E19" s="21"/>
      <c r="F19" s="21">
        <v>2780</v>
      </c>
    </row>
    <row r="20" spans="1:6" ht="45">
      <c r="A20" s="15"/>
      <c r="B20" s="3"/>
      <c r="C20" s="22" t="s">
        <v>32</v>
      </c>
      <c r="D20" s="9" t="s">
        <v>93</v>
      </c>
      <c r="E20" s="21"/>
      <c r="F20" s="21">
        <v>1280</v>
      </c>
    </row>
    <row r="21" spans="1:6" ht="45">
      <c r="A21" s="15"/>
      <c r="B21" s="3"/>
      <c r="C21" s="22" t="s">
        <v>33</v>
      </c>
      <c r="D21" s="9" t="s">
        <v>94</v>
      </c>
      <c r="E21" s="21"/>
      <c r="F21" s="21">
        <v>2450</v>
      </c>
    </row>
    <row r="22" spans="1:6" ht="23.25" customHeight="1">
      <c r="A22" s="15"/>
      <c r="B22" s="3"/>
      <c r="C22" s="20" t="s">
        <v>14</v>
      </c>
      <c r="D22" s="9" t="s">
        <v>15</v>
      </c>
      <c r="E22" s="21"/>
      <c r="F22" s="21">
        <v>1200</v>
      </c>
    </row>
    <row r="23" spans="1:6" ht="22.5" customHeight="1">
      <c r="A23" s="15"/>
      <c r="B23" s="3"/>
      <c r="C23" s="20" t="s">
        <v>16</v>
      </c>
      <c r="D23" s="9" t="s">
        <v>17</v>
      </c>
      <c r="E23" s="21"/>
      <c r="F23" s="21">
        <v>7178</v>
      </c>
    </row>
    <row r="24" spans="1:6" ht="31.5" customHeight="1">
      <c r="A24" s="15"/>
      <c r="B24" s="3"/>
      <c r="C24" s="20" t="s">
        <v>25</v>
      </c>
      <c r="D24" s="9" t="s">
        <v>26</v>
      </c>
      <c r="E24" s="21"/>
      <c r="F24" s="21">
        <v>30305</v>
      </c>
    </row>
    <row r="25" spans="1:6" ht="34.5" customHeight="1">
      <c r="A25" s="15"/>
      <c r="B25" s="3"/>
      <c r="C25" s="20" t="s">
        <v>38</v>
      </c>
      <c r="D25" s="9" t="s">
        <v>39</v>
      </c>
      <c r="E25" s="21"/>
      <c r="F25" s="21">
        <v>1700</v>
      </c>
    </row>
    <row r="26" spans="1:6" ht="24.75" customHeight="1" hidden="1">
      <c r="A26" s="15"/>
      <c r="B26" s="3"/>
      <c r="C26" s="20" t="s">
        <v>118</v>
      </c>
      <c r="D26" s="9" t="s">
        <v>119</v>
      </c>
      <c r="E26" s="21"/>
      <c r="F26" s="21"/>
    </row>
    <row r="27" spans="1:6" ht="12.75" customHeight="1">
      <c r="A27" s="15"/>
      <c r="B27" s="11"/>
      <c r="C27" s="25"/>
      <c r="D27" s="7"/>
      <c r="E27" s="26"/>
      <c r="F27" s="26"/>
    </row>
    <row r="28" spans="1:6" ht="37.5" customHeight="1">
      <c r="A28" s="15"/>
      <c r="B28" s="32" t="s">
        <v>56</v>
      </c>
      <c r="C28" s="62" t="s">
        <v>43</v>
      </c>
      <c r="D28" s="63"/>
      <c r="E28" s="33">
        <v>0</v>
      </c>
      <c r="F28" s="33">
        <f>SUM(F30:F30)</f>
        <v>2512</v>
      </c>
    </row>
    <row r="29" spans="1:6" ht="9.75" customHeight="1">
      <c r="A29" s="15"/>
      <c r="B29" s="3"/>
      <c r="C29" s="4"/>
      <c r="D29" s="5"/>
      <c r="E29" s="6"/>
      <c r="F29" s="6"/>
    </row>
    <row r="30" spans="1:6" ht="30" customHeight="1">
      <c r="A30" s="15"/>
      <c r="B30" s="3"/>
      <c r="C30" s="22" t="s">
        <v>25</v>
      </c>
      <c r="D30" s="9" t="s">
        <v>26</v>
      </c>
      <c r="E30" s="21"/>
      <c r="F30" s="21">
        <v>2512</v>
      </c>
    </row>
    <row r="31" spans="1:6" ht="15.75" customHeight="1">
      <c r="A31" s="15"/>
      <c r="B31" s="31"/>
      <c r="C31" s="28"/>
      <c r="D31" s="5"/>
      <c r="E31" s="29"/>
      <c r="F31" s="29"/>
    </row>
    <row r="32" spans="1:6" ht="12.75">
      <c r="A32" s="64"/>
      <c r="B32" s="66" t="s">
        <v>46</v>
      </c>
      <c r="C32" s="66"/>
      <c r="D32" s="67"/>
      <c r="E32" s="69">
        <f>E28+E4</f>
        <v>11000</v>
      </c>
      <c r="F32" s="60">
        <f>F28+F4</f>
        <v>890475</v>
      </c>
    </row>
    <row r="33" spans="1:6" ht="12.75">
      <c r="A33" s="65"/>
      <c r="B33" s="68"/>
      <c r="C33" s="68"/>
      <c r="D33" s="61"/>
      <c r="E33" s="70"/>
      <c r="F33" s="61"/>
    </row>
  </sheetData>
  <sheetProtection/>
  <mergeCells count="8">
    <mergeCell ref="E32:E33"/>
    <mergeCell ref="F32:F33"/>
    <mergeCell ref="A1:F1"/>
    <mergeCell ref="B3:D3"/>
    <mergeCell ref="C28:D28"/>
    <mergeCell ref="A32:A33"/>
    <mergeCell ref="C4:D4"/>
    <mergeCell ref="B32:D33"/>
  </mergeCells>
  <printOptions/>
  <pageMargins left="0.75" right="0.75" top="0.5" bottom="0.49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zoomScalePageLayoutView="0" workbookViewId="0" topLeftCell="A28">
      <selection activeCell="A8" sqref="A8:IV8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1:6" ht="39.75" customHeight="1">
      <c r="A1" s="76" t="s">
        <v>178</v>
      </c>
      <c r="B1" s="77"/>
      <c r="C1" s="77"/>
      <c r="D1" s="77"/>
      <c r="E1" s="77"/>
      <c r="F1" s="77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13" t="s">
        <v>41</v>
      </c>
      <c r="F2" s="13" t="s">
        <v>42</v>
      </c>
    </row>
    <row r="3" spans="1:6" ht="36" customHeight="1">
      <c r="A3" s="16">
        <v>854</v>
      </c>
      <c r="B3" s="73" t="s">
        <v>57</v>
      </c>
      <c r="C3" s="74"/>
      <c r="D3" s="75"/>
      <c r="E3" s="17">
        <f>E4</f>
        <v>0</v>
      </c>
      <c r="F3" s="17">
        <f>F4+F30+F45+F34</f>
        <v>5909428</v>
      </c>
    </row>
    <row r="4" spans="1:6" ht="37.5" customHeight="1">
      <c r="A4" s="14"/>
      <c r="B4" s="1" t="s">
        <v>82</v>
      </c>
      <c r="C4" s="71" t="s">
        <v>77</v>
      </c>
      <c r="D4" s="72"/>
      <c r="E4" s="2">
        <f>E6</f>
        <v>0</v>
      </c>
      <c r="F4" s="2">
        <f>SUM(F7:F28)</f>
        <v>5473062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 hidden="1">
      <c r="A6" s="15"/>
      <c r="B6" s="3"/>
      <c r="C6" s="20" t="s">
        <v>27</v>
      </c>
      <c r="D6" s="9" t="s">
        <v>4</v>
      </c>
      <c r="E6" s="21"/>
      <c r="F6" s="21"/>
    </row>
    <row r="7" spans="1:8" ht="26.25" customHeight="1">
      <c r="A7" s="15"/>
      <c r="B7" s="3"/>
      <c r="C7" s="20" t="s">
        <v>47</v>
      </c>
      <c r="D7" s="9" t="s">
        <v>53</v>
      </c>
      <c r="E7" s="21"/>
      <c r="F7" s="21">
        <v>17163</v>
      </c>
      <c r="H7" s="42">
        <f>F9+F10+F11+F12</f>
        <v>4892817</v>
      </c>
    </row>
    <row r="8" spans="1:8" ht="25.5" customHeight="1" hidden="1">
      <c r="A8" s="15"/>
      <c r="B8" s="3"/>
      <c r="C8" s="20" t="s">
        <v>78</v>
      </c>
      <c r="D8" s="9" t="s">
        <v>144</v>
      </c>
      <c r="E8" s="21"/>
      <c r="F8" s="21">
        <v>0</v>
      </c>
      <c r="H8" s="42">
        <f>F7+F8</f>
        <v>17163</v>
      </c>
    </row>
    <row r="9" spans="1:8" ht="25.5" customHeight="1">
      <c r="A9" s="15"/>
      <c r="B9" s="3"/>
      <c r="C9" s="20" t="s">
        <v>44</v>
      </c>
      <c r="D9" s="9" t="s">
        <v>19</v>
      </c>
      <c r="E9" s="21"/>
      <c r="F9" s="21">
        <f>3794909+4612</f>
        <v>3799521</v>
      </c>
      <c r="H9" s="42">
        <f>F4-H7-H8</f>
        <v>563082</v>
      </c>
    </row>
    <row r="10" spans="1:6" ht="24.75" customHeight="1">
      <c r="A10" s="15"/>
      <c r="B10" s="3"/>
      <c r="C10" s="20" t="s">
        <v>22</v>
      </c>
      <c r="D10" s="9" t="s">
        <v>5</v>
      </c>
      <c r="E10" s="21"/>
      <c r="F10" s="21">
        <v>295000</v>
      </c>
    </row>
    <row r="11" spans="1:6" ht="23.25" customHeight="1">
      <c r="A11" s="15"/>
      <c r="B11" s="3"/>
      <c r="C11" s="18" t="s">
        <v>23</v>
      </c>
      <c r="D11" s="8" t="s">
        <v>6</v>
      </c>
      <c r="E11" s="19"/>
      <c r="F11" s="19">
        <f>703000+793</f>
        <v>703793</v>
      </c>
    </row>
    <row r="12" spans="1:6" ht="23.25" customHeight="1">
      <c r="A12" s="15"/>
      <c r="B12" s="3"/>
      <c r="C12" s="18" t="s">
        <v>24</v>
      </c>
      <c r="D12" s="8" t="s">
        <v>7</v>
      </c>
      <c r="E12" s="19"/>
      <c r="F12" s="19">
        <f>94390+113</f>
        <v>94503</v>
      </c>
    </row>
    <row r="13" spans="1:6" ht="26.25" customHeight="1">
      <c r="A13" s="15"/>
      <c r="B13" s="3"/>
      <c r="C13" s="18" t="s">
        <v>8</v>
      </c>
      <c r="D13" s="8" t="s">
        <v>9</v>
      </c>
      <c r="E13" s="19"/>
      <c r="F13" s="19">
        <v>66959</v>
      </c>
    </row>
    <row r="14" spans="1:6" ht="32.25" customHeight="1">
      <c r="A14" s="15"/>
      <c r="B14" s="3"/>
      <c r="C14" s="18" t="s">
        <v>79</v>
      </c>
      <c r="D14" s="8" t="s">
        <v>80</v>
      </c>
      <c r="E14" s="19"/>
      <c r="F14" s="19">
        <v>900</v>
      </c>
    </row>
    <row r="15" spans="1:6" ht="32.25" customHeight="1">
      <c r="A15" s="15"/>
      <c r="B15" s="3"/>
      <c r="C15" s="18" t="s">
        <v>69</v>
      </c>
      <c r="D15" s="8" t="s">
        <v>70</v>
      </c>
      <c r="E15" s="19"/>
      <c r="F15" s="19">
        <v>3300</v>
      </c>
    </row>
    <row r="16" spans="1:6" ht="19.5" customHeight="1">
      <c r="A16" s="15"/>
      <c r="B16" s="3"/>
      <c r="C16" s="20" t="s">
        <v>10</v>
      </c>
      <c r="D16" s="9" t="s">
        <v>11</v>
      </c>
      <c r="E16" s="21"/>
      <c r="F16" s="21">
        <v>179750</v>
      </c>
    </row>
    <row r="17" spans="1:6" ht="23.25" customHeight="1">
      <c r="A17" s="15"/>
      <c r="B17" s="3"/>
      <c r="C17" s="20" t="s">
        <v>12</v>
      </c>
      <c r="D17" s="9" t="s">
        <v>13</v>
      </c>
      <c r="E17" s="21"/>
      <c r="F17" s="21">
        <v>7000</v>
      </c>
    </row>
    <row r="18" spans="1:6" ht="24.75" customHeight="1">
      <c r="A18" s="15"/>
      <c r="B18" s="3"/>
      <c r="C18" s="20" t="s">
        <v>20</v>
      </c>
      <c r="D18" s="9" t="s">
        <v>21</v>
      </c>
      <c r="E18" s="21"/>
      <c r="F18" s="21">
        <v>3789</v>
      </c>
    </row>
    <row r="19" spans="1:6" ht="25.5" customHeight="1">
      <c r="A19" s="15"/>
      <c r="B19" s="3"/>
      <c r="C19" s="22" t="s">
        <v>2</v>
      </c>
      <c r="D19" s="9" t="s">
        <v>3</v>
      </c>
      <c r="E19" s="21"/>
      <c r="F19" s="21">
        <v>33810</v>
      </c>
    </row>
    <row r="20" spans="1:6" ht="24" customHeight="1">
      <c r="A20" s="15"/>
      <c r="B20" s="3"/>
      <c r="C20" s="22" t="s">
        <v>28</v>
      </c>
      <c r="D20" s="9" t="s">
        <v>31</v>
      </c>
      <c r="E20" s="21"/>
      <c r="F20" s="21">
        <v>1210</v>
      </c>
    </row>
    <row r="21" spans="1:6" ht="45">
      <c r="A21" s="15"/>
      <c r="B21" s="3"/>
      <c r="C21" s="22" t="s">
        <v>32</v>
      </c>
      <c r="D21" s="9" t="s">
        <v>93</v>
      </c>
      <c r="E21" s="21"/>
      <c r="F21" s="21">
        <v>1300</v>
      </c>
    </row>
    <row r="22" spans="1:6" ht="45">
      <c r="A22" s="15"/>
      <c r="B22" s="3"/>
      <c r="C22" s="22" t="s">
        <v>33</v>
      </c>
      <c r="D22" s="9" t="s">
        <v>94</v>
      </c>
      <c r="E22" s="21"/>
      <c r="F22" s="21">
        <v>1200</v>
      </c>
    </row>
    <row r="23" spans="1:6" ht="24.75" customHeight="1">
      <c r="A23" s="15"/>
      <c r="B23" s="3"/>
      <c r="C23" s="20" t="s">
        <v>14</v>
      </c>
      <c r="D23" s="9" t="s">
        <v>15</v>
      </c>
      <c r="E23" s="21"/>
      <c r="F23" s="21">
        <v>3296</v>
      </c>
    </row>
    <row r="24" spans="1:6" ht="24" customHeight="1">
      <c r="A24" s="15"/>
      <c r="B24" s="3"/>
      <c r="C24" s="20" t="s">
        <v>16</v>
      </c>
      <c r="D24" s="9" t="s">
        <v>17</v>
      </c>
      <c r="E24" s="21"/>
      <c r="F24" s="21">
        <v>11050</v>
      </c>
    </row>
    <row r="25" spans="1:6" ht="31.5" customHeight="1">
      <c r="A25" s="15"/>
      <c r="B25" s="3"/>
      <c r="C25" s="20" t="s">
        <v>25</v>
      </c>
      <c r="D25" s="9" t="s">
        <v>26</v>
      </c>
      <c r="E25" s="21"/>
      <c r="F25" s="21">
        <v>232356</v>
      </c>
    </row>
    <row r="26" spans="1:6" ht="31.5" customHeight="1">
      <c r="A26" s="15"/>
      <c r="B26" s="3"/>
      <c r="C26" s="18" t="s">
        <v>156</v>
      </c>
      <c r="D26" s="8" t="s">
        <v>157</v>
      </c>
      <c r="E26" s="19"/>
      <c r="F26" s="19">
        <v>11991</v>
      </c>
    </row>
    <row r="27" spans="1:6" ht="31.5" customHeight="1">
      <c r="A27" s="15"/>
      <c r="B27" s="3"/>
      <c r="C27" s="18" t="s">
        <v>140</v>
      </c>
      <c r="D27" s="8" t="s">
        <v>143</v>
      </c>
      <c r="E27" s="19"/>
      <c r="F27" s="19">
        <v>4000</v>
      </c>
    </row>
    <row r="28" spans="1:6" ht="34.5" customHeight="1">
      <c r="A28" s="15"/>
      <c r="B28" s="3"/>
      <c r="C28" s="20" t="s">
        <v>38</v>
      </c>
      <c r="D28" s="9" t="s">
        <v>39</v>
      </c>
      <c r="E28" s="21"/>
      <c r="F28" s="21">
        <v>1171</v>
      </c>
    </row>
    <row r="29" spans="1:6" ht="15">
      <c r="A29" s="34"/>
      <c r="B29" s="11"/>
      <c r="C29" s="25"/>
      <c r="D29" s="7"/>
      <c r="E29" s="26"/>
      <c r="F29" s="26"/>
    </row>
    <row r="30" spans="1:6" ht="37.5" customHeight="1">
      <c r="A30" s="15"/>
      <c r="B30" s="32" t="s">
        <v>58</v>
      </c>
      <c r="C30" s="62" t="s">
        <v>59</v>
      </c>
      <c r="D30" s="63"/>
      <c r="E30" s="33">
        <v>0</v>
      </c>
      <c r="F30" s="33">
        <f>SUM(F32:F32)</f>
        <v>900</v>
      </c>
    </row>
    <row r="31" spans="1:6" ht="9.75" customHeight="1">
      <c r="A31" s="15"/>
      <c r="B31" s="3"/>
      <c r="C31" s="4"/>
      <c r="D31" s="5"/>
      <c r="E31" s="6"/>
      <c r="F31" s="6"/>
    </row>
    <row r="32" spans="1:6" ht="30" customHeight="1">
      <c r="A32" s="15"/>
      <c r="B32" s="3"/>
      <c r="C32" s="18" t="s">
        <v>62</v>
      </c>
      <c r="D32" s="8" t="s">
        <v>60</v>
      </c>
      <c r="E32" s="21"/>
      <c r="F32" s="21">
        <v>900</v>
      </c>
    </row>
    <row r="33" spans="1:6" ht="15">
      <c r="A33" s="15"/>
      <c r="B33" s="11"/>
      <c r="C33" s="25"/>
      <c r="D33" s="7"/>
      <c r="E33" s="26"/>
      <c r="F33" s="26"/>
    </row>
    <row r="34" spans="1:6" ht="37.5" customHeight="1">
      <c r="A34" s="15"/>
      <c r="B34" s="1" t="s">
        <v>141</v>
      </c>
      <c r="C34" s="71" t="s">
        <v>142</v>
      </c>
      <c r="D34" s="72"/>
      <c r="E34" s="2">
        <f>E36</f>
        <v>0</v>
      </c>
      <c r="F34" s="2">
        <f>SUM(F37:F43)</f>
        <v>379127</v>
      </c>
    </row>
    <row r="35" spans="1:6" ht="9.75" customHeight="1">
      <c r="A35" s="15"/>
      <c r="B35" s="3"/>
      <c r="C35" s="4"/>
      <c r="D35" s="5"/>
      <c r="E35" s="6"/>
      <c r="F35" s="6"/>
    </row>
    <row r="36" spans="1:6" ht="22.5" customHeight="1" hidden="1">
      <c r="A36" s="15"/>
      <c r="B36" s="3"/>
      <c r="C36" s="20" t="s">
        <v>27</v>
      </c>
      <c r="D36" s="9" t="s">
        <v>4</v>
      </c>
      <c r="E36" s="21"/>
      <c r="F36" s="21"/>
    </row>
    <row r="37" spans="1:8" ht="25.5" customHeight="1">
      <c r="A37" s="15"/>
      <c r="B37" s="3"/>
      <c r="C37" s="20" t="s">
        <v>44</v>
      </c>
      <c r="D37" s="9" t="s">
        <v>19</v>
      </c>
      <c r="E37" s="21"/>
      <c r="F37" s="21">
        <f>282467+1258</f>
        <v>283725</v>
      </c>
      <c r="H37" s="42">
        <f>F37+F38+F39+F40</f>
        <v>359072</v>
      </c>
    </row>
    <row r="38" spans="1:8" ht="24.75" customHeight="1">
      <c r="A38" s="15"/>
      <c r="B38" s="3"/>
      <c r="C38" s="20" t="s">
        <v>22</v>
      </c>
      <c r="D38" s="9" t="s">
        <v>5</v>
      </c>
      <c r="E38" s="21"/>
      <c r="F38" s="21">
        <v>16500</v>
      </c>
      <c r="H38" s="42">
        <f>F34-H37</f>
        <v>20055</v>
      </c>
    </row>
    <row r="39" spans="1:6" ht="23.25" customHeight="1">
      <c r="A39" s="15"/>
      <c r="B39" s="3"/>
      <c r="C39" s="18" t="s">
        <v>23</v>
      </c>
      <c r="D39" s="8" t="s">
        <v>6</v>
      </c>
      <c r="E39" s="19"/>
      <c r="F39" s="19">
        <f>51300+216</f>
        <v>51516</v>
      </c>
    </row>
    <row r="40" spans="1:6" ht="23.25" customHeight="1">
      <c r="A40" s="15"/>
      <c r="B40" s="3"/>
      <c r="C40" s="18" t="s">
        <v>24</v>
      </c>
      <c r="D40" s="8" t="s">
        <v>7</v>
      </c>
      <c r="E40" s="19"/>
      <c r="F40" s="19">
        <f>7300+31</f>
        <v>7331</v>
      </c>
    </row>
    <row r="41" spans="1:6" ht="26.25" customHeight="1">
      <c r="A41" s="15"/>
      <c r="B41" s="3"/>
      <c r="C41" s="18" t="s">
        <v>8</v>
      </c>
      <c r="D41" s="8" t="s">
        <v>9</v>
      </c>
      <c r="E41" s="19"/>
      <c r="F41" s="19">
        <v>2460</v>
      </c>
    </row>
    <row r="42" spans="1:6" ht="32.25" customHeight="1" hidden="1">
      <c r="A42" s="15"/>
      <c r="B42" s="3"/>
      <c r="C42" s="18" t="s">
        <v>69</v>
      </c>
      <c r="D42" s="8" t="s">
        <v>70</v>
      </c>
      <c r="E42" s="19"/>
      <c r="F42" s="19"/>
    </row>
    <row r="43" spans="1:6" ht="31.5" customHeight="1">
      <c r="A43" s="15"/>
      <c r="B43" s="3"/>
      <c r="C43" s="18" t="s">
        <v>25</v>
      </c>
      <c r="D43" s="8" t="s">
        <v>26</v>
      </c>
      <c r="E43" s="19"/>
      <c r="F43" s="19">
        <v>17595</v>
      </c>
    </row>
    <row r="44" spans="1:6" ht="15">
      <c r="A44" s="15"/>
      <c r="B44" s="11"/>
      <c r="C44" s="25"/>
      <c r="D44" s="7"/>
      <c r="E44" s="26"/>
      <c r="F44" s="26"/>
    </row>
    <row r="45" spans="1:6" ht="37.5" customHeight="1">
      <c r="A45" s="15"/>
      <c r="B45" s="1" t="s">
        <v>81</v>
      </c>
      <c r="C45" s="71" t="s">
        <v>43</v>
      </c>
      <c r="D45" s="72"/>
      <c r="E45" s="2">
        <v>0</v>
      </c>
      <c r="F45" s="2">
        <f>SUM(F47:F47)</f>
        <v>56339</v>
      </c>
    </row>
    <row r="46" spans="1:6" ht="9.75" customHeight="1">
      <c r="A46" s="15"/>
      <c r="B46" s="3"/>
      <c r="C46" s="4"/>
      <c r="D46" s="5"/>
      <c r="E46" s="6"/>
      <c r="F46" s="6"/>
    </row>
    <row r="47" spans="1:6" ht="30" customHeight="1">
      <c r="A47" s="15"/>
      <c r="B47" s="3"/>
      <c r="C47" s="22" t="s">
        <v>18</v>
      </c>
      <c r="D47" s="9" t="s">
        <v>26</v>
      </c>
      <c r="E47" s="21"/>
      <c r="F47" s="21">
        <v>56339</v>
      </c>
    </row>
    <row r="48" spans="1:6" ht="15.75" customHeight="1">
      <c r="A48" s="15"/>
      <c r="B48" s="31"/>
      <c r="C48" s="28"/>
      <c r="D48" s="5"/>
      <c r="E48" s="29"/>
      <c r="F48" s="29"/>
    </row>
    <row r="49" spans="1:6" ht="12.75">
      <c r="A49" s="64"/>
      <c r="B49" s="66" t="s">
        <v>46</v>
      </c>
      <c r="C49" s="66"/>
      <c r="D49" s="67"/>
      <c r="E49" s="69">
        <f>E4+E30+E45</f>
        <v>0</v>
      </c>
      <c r="F49" s="60">
        <f>F4+F30+F45+F34</f>
        <v>5909428</v>
      </c>
    </row>
    <row r="50" spans="1:6" ht="12.75">
      <c r="A50" s="65"/>
      <c r="B50" s="68"/>
      <c r="C50" s="68"/>
      <c r="D50" s="61"/>
      <c r="E50" s="70"/>
      <c r="F50" s="61"/>
    </row>
  </sheetData>
  <sheetProtection/>
  <mergeCells count="10">
    <mergeCell ref="A1:F1"/>
    <mergeCell ref="C4:D4"/>
    <mergeCell ref="B3:D3"/>
    <mergeCell ref="C30:D30"/>
    <mergeCell ref="F49:F50"/>
    <mergeCell ref="C45:D45"/>
    <mergeCell ref="A49:A50"/>
    <mergeCell ref="B49:D50"/>
    <mergeCell ref="E49:E50"/>
    <mergeCell ref="C34:D34"/>
  </mergeCells>
  <printOptions/>
  <pageMargins left="0.75" right="0.75" top="0.51" bottom="0.52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1:6" ht="39.75" customHeight="1">
      <c r="A1" s="76" t="s">
        <v>179</v>
      </c>
      <c r="B1" s="77"/>
      <c r="C1" s="77"/>
      <c r="D1" s="77"/>
      <c r="E1" s="77"/>
      <c r="F1" s="77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13" t="s">
        <v>41</v>
      </c>
      <c r="F2" s="13" t="s">
        <v>42</v>
      </c>
    </row>
    <row r="3" spans="1:6" ht="31.5" customHeight="1">
      <c r="A3" s="16">
        <v>854</v>
      </c>
      <c r="B3" s="73" t="s">
        <v>57</v>
      </c>
      <c r="C3" s="74"/>
      <c r="D3" s="75"/>
      <c r="E3" s="17">
        <f>E4</f>
        <v>0</v>
      </c>
      <c r="F3" s="17">
        <f>F4+F29</f>
        <v>1675207</v>
      </c>
    </row>
    <row r="4" spans="1:6" ht="37.5" customHeight="1">
      <c r="A4" s="14"/>
      <c r="B4" s="1" t="s">
        <v>83</v>
      </c>
      <c r="C4" s="71" t="s">
        <v>84</v>
      </c>
      <c r="D4" s="72"/>
      <c r="E4" s="2">
        <f>E6</f>
        <v>0</v>
      </c>
      <c r="F4" s="2">
        <f>SUM(F7:F27)</f>
        <v>1660611</v>
      </c>
    </row>
    <row r="5" spans="1:6" ht="9.75" customHeight="1">
      <c r="A5" s="15"/>
      <c r="B5" s="3"/>
      <c r="C5" s="4"/>
      <c r="D5" s="5"/>
      <c r="E5" s="6"/>
      <c r="F5" s="6"/>
    </row>
    <row r="6" spans="1:6" ht="18.75" customHeight="1" hidden="1">
      <c r="A6" s="15"/>
      <c r="B6" s="3"/>
      <c r="C6" s="18" t="s">
        <v>27</v>
      </c>
      <c r="D6" s="8" t="s">
        <v>4</v>
      </c>
      <c r="E6" s="19"/>
      <c r="F6" s="19"/>
    </row>
    <row r="7" spans="1:8" ht="30" customHeight="1">
      <c r="A7" s="15"/>
      <c r="B7" s="3"/>
      <c r="C7" s="20" t="s">
        <v>47</v>
      </c>
      <c r="D7" s="9" t="s">
        <v>53</v>
      </c>
      <c r="E7" s="21"/>
      <c r="F7" s="21">
        <v>486</v>
      </c>
      <c r="H7" s="42">
        <f>F8+F9+F10+F11+F13</f>
        <v>1424541</v>
      </c>
    </row>
    <row r="8" spans="1:8" ht="30" customHeight="1">
      <c r="A8" s="15"/>
      <c r="B8" s="3"/>
      <c r="C8" s="20" t="s">
        <v>44</v>
      </c>
      <c r="D8" s="9" t="s">
        <v>19</v>
      </c>
      <c r="E8" s="21"/>
      <c r="F8" s="21">
        <f>1086609+629</f>
        <v>1087238</v>
      </c>
      <c r="H8" s="42">
        <f>F7</f>
        <v>486</v>
      </c>
    </row>
    <row r="9" spans="1:8" ht="24.75" customHeight="1">
      <c r="A9" s="15"/>
      <c r="B9" s="3"/>
      <c r="C9" s="20" t="s">
        <v>22</v>
      </c>
      <c r="D9" s="9" t="s">
        <v>5</v>
      </c>
      <c r="E9" s="21"/>
      <c r="F9" s="21">
        <v>88700</v>
      </c>
      <c r="H9" s="42">
        <f>F4-H7-H8</f>
        <v>235584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f>210828+108</f>
        <v>210936</v>
      </c>
    </row>
    <row r="11" spans="1:6" ht="23.25" customHeight="1">
      <c r="A11" s="15"/>
      <c r="B11" s="3"/>
      <c r="C11" s="18" t="s">
        <v>24</v>
      </c>
      <c r="D11" s="8" t="s">
        <v>7</v>
      </c>
      <c r="E11" s="19"/>
      <c r="F11" s="19">
        <f>26060+15</f>
        <v>26075</v>
      </c>
    </row>
    <row r="12" spans="1:6" ht="30">
      <c r="A12" s="15"/>
      <c r="B12" s="3"/>
      <c r="C12" s="18" t="s">
        <v>61</v>
      </c>
      <c r="D12" s="8" t="s">
        <v>63</v>
      </c>
      <c r="E12" s="19"/>
      <c r="F12" s="19">
        <v>26800</v>
      </c>
    </row>
    <row r="13" spans="1:6" ht="23.25" customHeight="1">
      <c r="A13" s="15"/>
      <c r="B13" s="3"/>
      <c r="C13" s="18" t="s">
        <v>29</v>
      </c>
      <c r="D13" s="8" t="s">
        <v>30</v>
      </c>
      <c r="E13" s="19"/>
      <c r="F13" s="19">
        <v>11592</v>
      </c>
    </row>
    <row r="14" spans="1:6" ht="26.25" customHeight="1">
      <c r="A14" s="15"/>
      <c r="B14" s="3"/>
      <c r="C14" s="18" t="s">
        <v>8</v>
      </c>
      <c r="D14" s="8" t="s">
        <v>9</v>
      </c>
      <c r="E14" s="19"/>
      <c r="F14" s="19">
        <v>23143</v>
      </c>
    </row>
    <row r="15" spans="1:6" ht="30.75" customHeight="1">
      <c r="A15" s="15"/>
      <c r="B15" s="3"/>
      <c r="C15" s="18" t="s">
        <v>69</v>
      </c>
      <c r="D15" s="8" t="s">
        <v>70</v>
      </c>
      <c r="E15" s="19"/>
      <c r="F15" s="19">
        <v>8912</v>
      </c>
    </row>
    <row r="16" spans="1:6" ht="19.5" customHeight="1">
      <c r="A16" s="15"/>
      <c r="B16" s="3"/>
      <c r="C16" s="20" t="s">
        <v>10</v>
      </c>
      <c r="D16" s="9" t="s">
        <v>11</v>
      </c>
      <c r="E16" s="21"/>
      <c r="F16" s="21">
        <v>42757</v>
      </c>
    </row>
    <row r="17" spans="1:6" ht="23.25" customHeight="1">
      <c r="A17" s="15"/>
      <c r="B17" s="3"/>
      <c r="C17" s="20" t="s">
        <v>12</v>
      </c>
      <c r="D17" s="9" t="s">
        <v>13</v>
      </c>
      <c r="E17" s="21"/>
      <c r="F17" s="21">
        <v>4768</v>
      </c>
    </row>
    <row r="18" spans="1:6" ht="24.75" customHeight="1">
      <c r="A18" s="15"/>
      <c r="B18" s="3"/>
      <c r="C18" s="20" t="s">
        <v>20</v>
      </c>
      <c r="D18" s="9" t="s">
        <v>21</v>
      </c>
      <c r="E18" s="21"/>
      <c r="F18" s="21">
        <v>2080</v>
      </c>
    </row>
    <row r="19" spans="1:6" ht="21.75" customHeight="1">
      <c r="A19" s="15"/>
      <c r="B19" s="3"/>
      <c r="C19" s="22" t="s">
        <v>2</v>
      </c>
      <c r="D19" s="9" t="s">
        <v>3</v>
      </c>
      <c r="E19" s="21"/>
      <c r="F19" s="21">
        <v>22120</v>
      </c>
    </row>
    <row r="20" spans="1:6" ht="18.75" customHeight="1">
      <c r="A20" s="15"/>
      <c r="B20" s="3"/>
      <c r="C20" s="22" t="s">
        <v>28</v>
      </c>
      <c r="D20" s="9" t="s">
        <v>31</v>
      </c>
      <c r="E20" s="21"/>
      <c r="F20" s="21">
        <v>2400</v>
      </c>
    </row>
    <row r="21" spans="1:6" ht="45">
      <c r="A21" s="15"/>
      <c r="B21" s="3"/>
      <c r="C21" s="22" t="s">
        <v>32</v>
      </c>
      <c r="D21" s="9" t="s">
        <v>93</v>
      </c>
      <c r="E21" s="21"/>
      <c r="F21" s="21">
        <v>2700</v>
      </c>
    </row>
    <row r="22" spans="1:6" ht="45">
      <c r="A22" s="15"/>
      <c r="B22" s="3"/>
      <c r="C22" s="22" t="s">
        <v>33</v>
      </c>
      <c r="D22" s="9" t="s">
        <v>94</v>
      </c>
      <c r="E22" s="21"/>
      <c r="F22" s="21">
        <v>2520</v>
      </c>
    </row>
    <row r="23" spans="1:6" ht="22.5" customHeight="1">
      <c r="A23" s="15"/>
      <c r="B23" s="3"/>
      <c r="C23" s="20" t="s">
        <v>14</v>
      </c>
      <c r="D23" s="9" t="s">
        <v>15</v>
      </c>
      <c r="E23" s="21"/>
      <c r="F23" s="21">
        <v>8500</v>
      </c>
    </row>
    <row r="24" spans="1:6" ht="22.5" customHeight="1">
      <c r="A24" s="15"/>
      <c r="B24" s="3"/>
      <c r="C24" s="20" t="s">
        <v>16</v>
      </c>
      <c r="D24" s="9" t="s">
        <v>17</v>
      </c>
      <c r="E24" s="21"/>
      <c r="F24" s="21">
        <v>1714</v>
      </c>
    </row>
    <row r="25" spans="1:6" ht="31.5" customHeight="1">
      <c r="A25" s="15"/>
      <c r="B25" s="3"/>
      <c r="C25" s="20" t="s">
        <v>25</v>
      </c>
      <c r="D25" s="9" t="s">
        <v>26</v>
      </c>
      <c r="E25" s="21"/>
      <c r="F25" s="21">
        <v>83016</v>
      </c>
    </row>
    <row r="26" spans="1:6" ht="31.5" customHeight="1">
      <c r="A26" s="15"/>
      <c r="B26" s="3"/>
      <c r="C26" s="20" t="s">
        <v>156</v>
      </c>
      <c r="D26" s="9" t="s">
        <v>157</v>
      </c>
      <c r="E26" s="21"/>
      <c r="F26" s="21">
        <v>1154</v>
      </c>
    </row>
    <row r="27" spans="1:6" ht="34.5" customHeight="1">
      <c r="A27" s="15"/>
      <c r="B27" s="3"/>
      <c r="C27" s="20" t="s">
        <v>38</v>
      </c>
      <c r="D27" s="9" t="s">
        <v>39</v>
      </c>
      <c r="E27" s="21"/>
      <c r="F27" s="21">
        <v>3000</v>
      </c>
    </row>
    <row r="28" spans="1:6" ht="10.5" customHeight="1">
      <c r="A28" s="15"/>
      <c r="B28" s="11"/>
      <c r="C28" s="25"/>
      <c r="D28" s="7"/>
      <c r="E28" s="26"/>
      <c r="F28" s="26"/>
    </row>
    <row r="29" spans="1:6" ht="29.25" customHeight="1">
      <c r="A29" s="15"/>
      <c r="B29" s="32" t="s">
        <v>81</v>
      </c>
      <c r="C29" s="62" t="s">
        <v>43</v>
      </c>
      <c r="D29" s="63"/>
      <c r="E29" s="33">
        <v>0</v>
      </c>
      <c r="F29" s="33">
        <f>SUM(F31:F31)</f>
        <v>14596</v>
      </c>
    </row>
    <row r="30" spans="1:6" ht="9.75" customHeight="1">
      <c r="A30" s="15"/>
      <c r="B30" s="3"/>
      <c r="C30" s="4"/>
      <c r="D30" s="5"/>
      <c r="E30" s="6"/>
      <c r="F30" s="6"/>
    </row>
    <row r="31" spans="1:6" ht="30" customHeight="1">
      <c r="A31" s="15"/>
      <c r="B31" s="3"/>
      <c r="C31" s="22" t="s">
        <v>18</v>
      </c>
      <c r="D31" s="9" t="s">
        <v>26</v>
      </c>
      <c r="E31" s="21"/>
      <c r="F31" s="21">
        <v>14596</v>
      </c>
    </row>
    <row r="32" spans="1:6" ht="15.75" customHeight="1">
      <c r="A32" s="15"/>
      <c r="B32" s="31"/>
      <c r="C32" s="28"/>
      <c r="D32" s="5"/>
      <c r="E32" s="29"/>
      <c r="F32" s="29"/>
    </row>
    <row r="33" spans="1:6" ht="12.75">
      <c r="A33" s="64"/>
      <c r="B33" s="66" t="s">
        <v>46</v>
      </c>
      <c r="C33" s="66"/>
      <c r="D33" s="67"/>
      <c r="E33" s="69">
        <f>E4+E29</f>
        <v>0</v>
      </c>
      <c r="F33" s="60">
        <f>F4+F29</f>
        <v>1675207</v>
      </c>
    </row>
    <row r="34" spans="1:6" ht="12.75">
      <c r="A34" s="65"/>
      <c r="B34" s="68"/>
      <c r="C34" s="68"/>
      <c r="D34" s="61"/>
      <c r="E34" s="70"/>
      <c r="F34" s="61"/>
    </row>
  </sheetData>
  <sheetProtection/>
  <mergeCells count="8">
    <mergeCell ref="A1:F1"/>
    <mergeCell ref="C4:D4"/>
    <mergeCell ref="B3:D3"/>
    <mergeCell ref="F33:F34"/>
    <mergeCell ref="C29:D29"/>
    <mergeCell ref="A33:A34"/>
    <mergeCell ref="B33:D34"/>
    <mergeCell ref="E33:E34"/>
  </mergeCells>
  <printOptions/>
  <pageMargins left="0.75" right="0.75" top="0.5" bottom="0.5" header="0.5" footer="0.5"/>
  <pageSetup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1:6" ht="39.75" customHeight="1">
      <c r="A1" s="76" t="s">
        <v>180</v>
      </c>
      <c r="B1" s="77"/>
      <c r="C1" s="77"/>
      <c r="D1" s="77"/>
      <c r="E1" s="77"/>
      <c r="F1" s="77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13" t="s">
        <v>41</v>
      </c>
      <c r="F2" s="13" t="s">
        <v>42</v>
      </c>
    </row>
    <row r="3" spans="1:6" ht="31.5" customHeight="1">
      <c r="A3" s="16">
        <v>854</v>
      </c>
      <c r="B3" s="73" t="s">
        <v>57</v>
      </c>
      <c r="C3" s="74"/>
      <c r="D3" s="75"/>
      <c r="E3" s="17">
        <f>E4</f>
        <v>0</v>
      </c>
      <c r="F3" s="17">
        <f>F4+F27</f>
        <v>352188</v>
      </c>
    </row>
    <row r="4" spans="1:6" ht="28.5" customHeight="1">
      <c r="A4" s="14"/>
      <c r="B4" s="1" t="s">
        <v>85</v>
      </c>
      <c r="C4" s="71" t="s">
        <v>86</v>
      </c>
      <c r="D4" s="72"/>
      <c r="E4" s="2">
        <f>E6</f>
        <v>0</v>
      </c>
      <c r="F4" s="2">
        <f>SUM(F7:F25)</f>
        <v>349966</v>
      </c>
    </row>
    <row r="5" spans="1:6" ht="9.75" customHeight="1">
      <c r="A5" s="15"/>
      <c r="B5" s="3"/>
      <c r="C5" s="4"/>
      <c r="D5" s="5"/>
      <c r="E5" s="6"/>
      <c r="F5" s="6"/>
    </row>
    <row r="6" spans="1:6" ht="19.5" customHeight="1" hidden="1">
      <c r="A6" s="15"/>
      <c r="B6" s="3"/>
      <c r="C6" s="18" t="s">
        <v>27</v>
      </c>
      <c r="D6" s="8" t="s">
        <v>4</v>
      </c>
      <c r="E6" s="19"/>
      <c r="F6" s="19"/>
    </row>
    <row r="7" spans="1:8" ht="20.25" customHeight="1">
      <c r="A7" s="15"/>
      <c r="B7" s="3"/>
      <c r="C7" s="20" t="s">
        <v>47</v>
      </c>
      <c r="D7" s="9" t="s">
        <v>53</v>
      </c>
      <c r="E7" s="21"/>
      <c r="F7" s="21">
        <v>8908</v>
      </c>
      <c r="H7" s="42">
        <f>F8+F9+F10+F11</f>
        <v>293417</v>
      </c>
    </row>
    <row r="8" spans="1:8" ht="18.75" customHeight="1">
      <c r="A8" s="15"/>
      <c r="B8" s="3"/>
      <c r="C8" s="20" t="s">
        <v>44</v>
      </c>
      <c r="D8" s="9" t="s">
        <v>19</v>
      </c>
      <c r="E8" s="21"/>
      <c r="F8" s="21">
        <v>224260</v>
      </c>
      <c r="H8" s="42">
        <f>F7</f>
        <v>8908</v>
      </c>
    </row>
    <row r="9" spans="1:8" ht="18.75" customHeight="1">
      <c r="A9" s="15"/>
      <c r="B9" s="3"/>
      <c r="C9" s="20" t="s">
        <v>22</v>
      </c>
      <c r="D9" s="9" t="s">
        <v>5</v>
      </c>
      <c r="E9" s="21"/>
      <c r="F9" s="21">
        <v>19500</v>
      </c>
      <c r="H9" s="42">
        <f>F4-H8-H7</f>
        <v>47641</v>
      </c>
    </row>
    <row r="10" spans="1:6" ht="19.5" customHeight="1">
      <c r="A10" s="15"/>
      <c r="B10" s="3"/>
      <c r="C10" s="18" t="s">
        <v>23</v>
      </c>
      <c r="D10" s="8" t="s">
        <v>6</v>
      </c>
      <c r="E10" s="19"/>
      <c r="F10" s="19">
        <v>43500</v>
      </c>
    </row>
    <row r="11" spans="1:6" ht="20.25" customHeight="1">
      <c r="A11" s="15"/>
      <c r="B11" s="3"/>
      <c r="C11" s="18" t="s">
        <v>24</v>
      </c>
      <c r="D11" s="8" t="s">
        <v>7</v>
      </c>
      <c r="E11" s="19"/>
      <c r="F11" s="19">
        <v>6157</v>
      </c>
    </row>
    <row r="12" spans="1:6" ht="17.25" customHeight="1">
      <c r="A12" s="15"/>
      <c r="B12" s="3"/>
      <c r="C12" s="18" t="s">
        <v>8</v>
      </c>
      <c r="D12" s="8" t="s">
        <v>9</v>
      </c>
      <c r="E12" s="19"/>
      <c r="F12" s="19">
        <v>12800</v>
      </c>
    </row>
    <row r="13" spans="1:6" ht="18" customHeight="1">
      <c r="A13" s="15"/>
      <c r="B13" s="3"/>
      <c r="C13" s="20" t="s">
        <v>10</v>
      </c>
      <c r="D13" s="9" t="s">
        <v>11</v>
      </c>
      <c r="E13" s="21"/>
      <c r="F13" s="21">
        <v>2000</v>
      </c>
    </row>
    <row r="14" spans="1:6" ht="20.25" customHeight="1">
      <c r="A14" s="15"/>
      <c r="B14" s="3"/>
      <c r="C14" s="20" t="s">
        <v>12</v>
      </c>
      <c r="D14" s="9" t="s">
        <v>13</v>
      </c>
      <c r="E14" s="21"/>
      <c r="F14" s="21">
        <v>200</v>
      </c>
    </row>
    <row r="15" spans="1:6" ht="19.5" customHeight="1">
      <c r="A15" s="15"/>
      <c r="B15" s="3"/>
      <c r="C15" s="20" t="s">
        <v>20</v>
      </c>
      <c r="D15" s="9" t="s">
        <v>21</v>
      </c>
      <c r="E15" s="21"/>
      <c r="F15" s="21">
        <v>620</v>
      </c>
    </row>
    <row r="16" spans="1:6" ht="19.5" customHeight="1">
      <c r="A16" s="15"/>
      <c r="B16" s="3"/>
      <c r="C16" s="22" t="s">
        <v>2</v>
      </c>
      <c r="D16" s="9" t="s">
        <v>3</v>
      </c>
      <c r="E16" s="21"/>
      <c r="F16" s="21">
        <v>2032</v>
      </c>
    </row>
    <row r="17" spans="1:6" ht="22.5" customHeight="1">
      <c r="A17" s="15"/>
      <c r="B17" s="3"/>
      <c r="C17" s="22" t="s">
        <v>28</v>
      </c>
      <c r="D17" s="9" t="s">
        <v>31</v>
      </c>
      <c r="E17" s="21"/>
      <c r="F17" s="21">
        <v>900</v>
      </c>
    </row>
    <row r="18" spans="1:6" ht="45">
      <c r="A18" s="15"/>
      <c r="B18" s="3"/>
      <c r="C18" s="22" t="s">
        <v>32</v>
      </c>
      <c r="D18" s="9" t="s">
        <v>93</v>
      </c>
      <c r="E18" s="21"/>
      <c r="F18" s="21">
        <v>1000</v>
      </c>
    </row>
    <row r="19" spans="1:6" ht="45">
      <c r="A19" s="15"/>
      <c r="B19" s="3"/>
      <c r="C19" s="22" t="s">
        <v>33</v>
      </c>
      <c r="D19" s="9" t="s">
        <v>94</v>
      </c>
      <c r="E19" s="21"/>
      <c r="F19" s="21">
        <v>1200</v>
      </c>
    </row>
    <row r="20" spans="1:6" ht="36" customHeight="1">
      <c r="A20" s="15"/>
      <c r="B20" s="3"/>
      <c r="C20" s="22" t="s">
        <v>87</v>
      </c>
      <c r="D20" s="9" t="s">
        <v>88</v>
      </c>
      <c r="E20" s="21"/>
      <c r="F20" s="21">
        <v>9576</v>
      </c>
    </row>
    <row r="21" spans="1:6" ht="24.75" customHeight="1">
      <c r="A21" s="15"/>
      <c r="B21" s="3"/>
      <c r="C21" s="20" t="s">
        <v>14</v>
      </c>
      <c r="D21" s="9" t="s">
        <v>15</v>
      </c>
      <c r="E21" s="21"/>
      <c r="F21" s="21">
        <v>2200</v>
      </c>
    </row>
    <row r="22" spans="1:6" ht="24.75" customHeight="1">
      <c r="A22" s="15"/>
      <c r="B22" s="3"/>
      <c r="C22" s="20" t="s">
        <v>89</v>
      </c>
      <c r="D22" s="9" t="s">
        <v>90</v>
      </c>
      <c r="E22" s="21"/>
      <c r="F22" s="21">
        <v>200</v>
      </c>
    </row>
    <row r="23" spans="1:6" ht="24" customHeight="1">
      <c r="A23" s="15"/>
      <c r="B23" s="3"/>
      <c r="C23" s="20" t="s">
        <v>16</v>
      </c>
      <c r="D23" s="9" t="s">
        <v>17</v>
      </c>
      <c r="E23" s="21"/>
      <c r="F23" s="21">
        <v>380</v>
      </c>
    </row>
    <row r="24" spans="1:6" ht="31.5" customHeight="1">
      <c r="A24" s="15"/>
      <c r="B24" s="3"/>
      <c r="C24" s="20" t="s">
        <v>25</v>
      </c>
      <c r="D24" s="9" t="s">
        <v>26</v>
      </c>
      <c r="E24" s="21"/>
      <c r="F24" s="21">
        <v>14033</v>
      </c>
    </row>
    <row r="25" spans="1:6" ht="34.5" customHeight="1">
      <c r="A25" s="15"/>
      <c r="B25" s="3"/>
      <c r="C25" s="20" t="s">
        <v>38</v>
      </c>
      <c r="D25" s="9" t="s">
        <v>39</v>
      </c>
      <c r="E25" s="21"/>
      <c r="F25" s="21">
        <v>500</v>
      </c>
    </row>
    <row r="26" spans="1:6" ht="10.5" customHeight="1">
      <c r="A26" s="15"/>
      <c r="B26" s="11"/>
      <c r="C26" s="25"/>
      <c r="D26" s="7"/>
      <c r="E26" s="26"/>
      <c r="F26" s="26"/>
    </row>
    <row r="27" spans="1:6" ht="29.25" customHeight="1">
      <c r="A27" s="15"/>
      <c r="B27" s="32" t="s">
        <v>81</v>
      </c>
      <c r="C27" s="62" t="s">
        <v>43</v>
      </c>
      <c r="D27" s="63"/>
      <c r="E27" s="33">
        <v>0</v>
      </c>
      <c r="F27" s="33">
        <f>SUM(F29:F29)</f>
        <v>2222</v>
      </c>
    </row>
    <row r="28" spans="1:6" ht="9.75" customHeight="1">
      <c r="A28" s="15"/>
      <c r="B28" s="3"/>
      <c r="C28" s="4"/>
      <c r="D28" s="5"/>
      <c r="E28" s="6"/>
      <c r="F28" s="6"/>
    </row>
    <row r="29" spans="1:6" ht="30" customHeight="1">
      <c r="A29" s="15"/>
      <c r="B29" s="3"/>
      <c r="C29" s="22" t="s">
        <v>18</v>
      </c>
      <c r="D29" s="9" t="s">
        <v>26</v>
      </c>
      <c r="E29" s="21"/>
      <c r="F29" s="21">
        <v>2222</v>
      </c>
    </row>
    <row r="30" spans="1:6" ht="9.75" customHeight="1">
      <c r="A30" s="15"/>
      <c r="B30" s="31"/>
      <c r="C30" s="28"/>
      <c r="D30" s="5"/>
      <c r="E30" s="29"/>
      <c r="F30" s="29"/>
    </row>
    <row r="31" spans="1:6" ht="12.75">
      <c r="A31" s="64"/>
      <c r="B31" s="66" t="s">
        <v>46</v>
      </c>
      <c r="C31" s="66"/>
      <c r="D31" s="67"/>
      <c r="E31" s="69">
        <f>E4+E27</f>
        <v>0</v>
      </c>
      <c r="F31" s="60">
        <f>F4+F27</f>
        <v>352188</v>
      </c>
    </row>
    <row r="32" spans="1:6" ht="12.75">
      <c r="A32" s="65"/>
      <c r="B32" s="68"/>
      <c r="C32" s="68"/>
      <c r="D32" s="61"/>
      <c r="E32" s="70"/>
      <c r="F32" s="61"/>
    </row>
  </sheetData>
  <sheetProtection/>
  <mergeCells count="8">
    <mergeCell ref="A1:F1"/>
    <mergeCell ref="C4:D4"/>
    <mergeCell ref="B3:D3"/>
    <mergeCell ref="F31:F32"/>
    <mergeCell ref="C27:D27"/>
    <mergeCell ref="A31:A32"/>
    <mergeCell ref="B31:D32"/>
    <mergeCell ref="E31:E32"/>
  </mergeCells>
  <printOptions/>
  <pageMargins left="0.7874015748031497" right="0.7874015748031497" top="0.53" bottom="0.52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J7" sqref="J7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1:6" ht="39.75" customHeight="1">
      <c r="A1" s="76" t="s">
        <v>181</v>
      </c>
      <c r="B1" s="77"/>
      <c r="C1" s="77"/>
      <c r="D1" s="77"/>
      <c r="E1" s="77"/>
      <c r="F1" s="77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13" t="s">
        <v>41</v>
      </c>
      <c r="F2" s="13" t="s">
        <v>42</v>
      </c>
    </row>
    <row r="3" spans="1:6" ht="36" customHeight="1">
      <c r="A3" s="16">
        <v>854</v>
      </c>
      <c r="B3" s="73" t="s">
        <v>57</v>
      </c>
      <c r="C3" s="74"/>
      <c r="D3" s="75"/>
      <c r="E3" s="17">
        <f>E4</f>
        <v>30000</v>
      </c>
      <c r="F3" s="17">
        <f>F4</f>
        <v>222122</v>
      </c>
    </row>
    <row r="4" spans="1:6" ht="37.5" customHeight="1">
      <c r="A4" s="14"/>
      <c r="B4" s="1" t="s">
        <v>91</v>
      </c>
      <c r="C4" s="71" t="s">
        <v>92</v>
      </c>
      <c r="D4" s="72"/>
      <c r="E4" s="2">
        <f>E6+E7</f>
        <v>30000</v>
      </c>
      <c r="F4" s="2">
        <f>SUM(F8:F12)</f>
        <v>222122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 hidden="1">
      <c r="A6" s="15"/>
      <c r="B6" s="3"/>
      <c r="C6" s="18" t="s">
        <v>27</v>
      </c>
      <c r="D6" s="8" t="s">
        <v>4</v>
      </c>
      <c r="E6" s="19"/>
      <c r="F6" s="19"/>
    </row>
    <row r="7" spans="1:6" ht="45">
      <c r="A7" s="15"/>
      <c r="B7" s="3"/>
      <c r="C7" s="18" t="s">
        <v>145</v>
      </c>
      <c r="D7" s="8" t="s">
        <v>146</v>
      </c>
      <c r="E7" s="19">
        <v>30000</v>
      </c>
      <c r="F7" s="19"/>
    </row>
    <row r="8" spans="1:8" ht="30" customHeight="1">
      <c r="A8" s="15"/>
      <c r="B8" s="3"/>
      <c r="C8" s="20" t="s">
        <v>44</v>
      </c>
      <c r="D8" s="9" t="s">
        <v>19</v>
      </c>
      <c r="E8" s="21"/>
      <c r="F8" s="21">
        <f>162759+1886</f>
        <v>164645</v>
      </c>
      <c r="H8" s="42">
        <f>F8+F9+F10+F11</f>
        <v>213590</v>
      </c>
    </row>
    <row r="9" spans="1:8" ht="24.75" customHeight="1">
      <c r="A9" s="15"/>
      <c r="B9" s="3"/>
      <c r="C9" s="20" t="s">
        <v>22</v>
      </c>
      <c r="D9" s="9" t="s">
        <v>5</v>
      </c>
      <c r="E9" s="21"/>
      <c r="F9" s="21">
        <v>13270</v>
      </c>
      <c r="H9" s="42">
        <f>F12</f>
        <v>8532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f>31465+324</f>
        <v>31789</v>
      </c>
    </row>
    <row r="11" spans="1:6" ht="23.25" customHeight="1">
      <c r="A11" s="15"/>
      <c r="B11" s="3"/>
      <c r="C11" s="18" t="s">
        <v>24</v>
      </c>
      <c r="D11" s="8" t="s">
        <v>7</v>
      </c>
      <c r="E11" s="19"/>
      <c r="F11" s="19">
        <f>3840+46</f>
        <v>3886</v>
      </c>
    </row>
    <row r="12" spans="1:6" ht="31.5" customHeight="1">
      <c r="A12" s="15"/>
      <c r="B12" s="3"/>
      <c r="C12" s="20" t="s">
        <v>25</v>
      </c>
      <c r="D12" s="9" t="s">
        <v>26</v>
      </c>
      <c r="E12" s="21"/>
      <c r="F12" s="21">
        <v>8532</v>
      </c>
    </row>
    <row r="13" spans="1:6" ht="15">
      <c r="A13" s="15"/>
      <c r="B13" s="11"/>
      <c r="C13" s="25"/>
      <c r="D13" s="7"/>
      <c r="E13" s="26"/>
      <c r="F13" s="26"/>
    </row>
    <row r="14" spans="1:6" ht="12.75">
      <c r="A14" s="64"/>
      <c r="B14" s="66" t="s">
        <v>48</v>
      </c>
      <c r="C14" s="66"/>
      <c r="D14" s="67"/>
      <c r="E14" s="69">
        <f>E4</f>
        <v>30000</v>
      </c>
      <c r="F14" s="60">
        <f>F4</f>
        <v>222122</v>
      </c>
    </row>
    <row r="15" spans="1:6" ht="12.75">
      <c r="A15" s="65"/>
      <c r="B15" s="68"/>
      <c r="C15" s="68"/>
      <c r="D15" s="61"/>
      <c r="E15" s="70"/>
      <c r="F15" s="61"/>
    </row>
  </sheetData>
  <sheetProtection/>
  <mergeCells count="7">
    <mergeCell ref="A1:F1"/>
    <mergeCell ref="C4:D4"/>
    <mergeCell ref="B3:D3"/>
    <mergeCell ref="F14:F15"/>
    <mergeCell ref="A14:A15"/>
    <mergeCell ref="B14:D15"/>
    <mergeCell ref="E14:E15"/>
  </mergeCells>
  <printOptions/>
  <pageMargins left="0.75" right="0.75" top="0.49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1.00390625" style="0" customWidth="1"/>
    <col min="2" max="2" width="13.28125" style="0" customWidth="1"/>
    <col min="3" max="4" width="12.421875" style="0" customWidth="1"/>
    <col min="5" max="5" width="13.421875" style="0" customWidth="1"/>
  </cols>
  <sheetData>
    <row r="1" spans="2:9" ht="12.75">
      <c r="B1" s="40">
        <v>801</v>
      </c>
      <c r="C1" s="40">
        <v>854</v>
      </c>
      <c r="D1" s="40">
        <v>85156</v>
      </c>
      <c r="E1" s="40" t="s">
        <v>135</v>
      </c>
      <c r="H1" s="80" t="s">
        <v>147</v>
      </c>
      <c r="I1" s="80"/>
    </row>
    <row r="2" spans="1:9" ht="12.75">
      <c r="A2" t="s">
        <v>120</v>
      </c>
      <c r="B2" s="39">
        <f>'II LO Cieszyn'!F48</f>
        <v>3257808</v>
      </c>
      <c r="C2" s="39">
        <f>'II LO Cieszyn'!F55</f>
        <v>1800</v>
      </c>
      <c r="D2" s="39"/>
      <c r="E2" s="39">
        <f>B2+C2</f>
        <v>3259608</v>
      </c>
      <c r="I2" s="42">
        <f>'II LO Cieszyn'!E6+'II LO Cieszyn'!E30+'II LO Cieszyn'!E34+'II LO Cieszyn'!E38+'II LO Cieszyn'!E50</f>
        <v>0</v>
      </c>
    </row>
    <row r="3" spans="1:9" ht="12.75">
      <c r="A3" t="s">
        <v>121</v>
      </c>
      <c r="B3" s="39">
        <f>'I LO Cieszyn'!F36</f>
        <v>2961655</v>
      </c>
      <c r="C3" s="39">
        <f>'I LO Cieszyn'!F43</f>
        <v>1800</v>
      </c>
      <c r="D3" s="39"/>
      <c r="E3" s="39">
        <f aca="true" t="shared" si="0" ref="E3:E18">B3+C3</f>
        <v>2963455</v>
      </c>
      <c r="I3" s="42">
        <f>'I LO Cieszyn'!E5+'I LO Cieszyn'!E28+'I LO Cieszyn'!E32+'I LO Cieszyn'!E38</f>
        <v>0</v>
      </c>
    </row>
    <row r="4" spans="1:9" ht="12.75">
      <c r="A4" t="s">
        <v>122</v>
      </c>
      <c r="B4" s="39">
        <f>'ZSO Wisła'!F41</f>
        <v>1430862</v>
      </c>
      <c r="C4" s="39">
        <f>'ZSO Wisła'!F48</f>
        <v>600</v>
      </c>
      <c r="D4" s="39"/>
      <c r="E4" s="39">
        <f t="shared" si="0"/>
        <v>1431462</v>
      </c>
      <c r="I4" s="42">
        <f>'ZSO Wisła'!E4+'ZSO Wisła'!E27+'ZSO Wisła'!E43</f>
        <v>0</v>
      </c>
    </row>
    <row r="5" spans="1:9" ht="12.75">
      <c r="A5" t="s">
        <v>123</v>
      </c>
      <c r="B5" s="39">
        <f>'ZSTiO Skoczów'!F56</f>
        <v>4173577</v>
      </c>
      <c r="C5" s="39">
        <f>'ZSTiO Skoczów'!F63</f>
        <v>1800</v>
      </c>
      <c r="D5" s="39"/>
      <c r="E5" s="39">
        <f t="shared" si="0"/>
        <v>4175377</v>
      </c>
      <c r="I5" s="42">
        <f>'ZSTiO Skoczów'!E28+'ZSTiO Skoczów'!E52+'ZSTiO Skoczów'!E58</f>
        <v>0</v>
      </c>
    </row>
    <row r="6" spans="1:9" ht="12.75">
      <c r="A6" t="s">
        <v>124</v>
      </c>
      <c r="B6" s="39">
        <f>'ZSEG Cieszyn'!F40</f>
        <v>5659860</v>
      </c>
      <c r="C6" s="39">
        <f>'ZSEG Cieszyn'!F47</f>
        <v>2700</v>
      </c>
      <c r="D6" s="39"/>
      <c r="E6" s="39">
        <f t="shared" si="0"/>
        <v>5662560</v>
      </c>
      <c r="I6" s="42">
        <f>'ZSEG Cieszyn'!E4+'ZSEG Cieszyn'!E25+'ZSEG Cieszyn'!E30+'ZSEG Cieszyn'!E34+'ZSEG Cieszyn'!E42</f>
        <v>0</v>
      </c>
    </row>
    <row r="7" spans="1:9" ht="12.75">
      <c r="A7" t="s">
        <v>125</v>
      </c>
      <c r="B7" s="39">
        <f>'ZSGH Wisła'!F73</f>
        <v>2627995</v>
      </c>
      <c r="C7" s="39">
        <f>'ZSGH Wisła'!F97</f>
        <v>393730</v>
      </c>
      <c r="D7" s="39"/>
      <c r="E7" s="39">
        <f t="shared" si="0"/>
        <v>3021725</v>
      </c>
      <c r="I7" s="42">
        <f>'ZSGH Wisła'!E4+'ZSGH Wisła'!E28+'ZSGH Wisła'!E42+'ZSGH Wisła'!E75</f>
        <v>0</v>
      </c>
    </row>
    <row r="8" spans="1:9" ht="12.75">
      <c r="A8" t="s">
        <v>126</v>
      </c>
      <c r="B8" s="39">
        <f>'ZS Cieszyn'!F116</f>
        <v>3776013</v>
      </c>
      <c r="C8" s="39">
        <f>'ZS Cieszyn'!F136</f>
        <v>189281</v>
      </c>
      <c r="D8" s="39">
        <f>'ZS Cieszyn'!F6</f>
        <v>0</v>
      </c>
      <c r="E8" s="39">
        <f>B8+C8+D8</f>
        <v>3965294</v>
      </c>
      <c r="I8" s="42">
        <f>'ZS Cieszyn'!E9+'ZS Cieszyn'!E32+'ZS Cieszyn'!E52+'ZS Cieszyn'!E74+'ZS Cieszyn'!E78+'ZS Cieszyn'!E118</f>
        <v>0</v>
      </c>
    </row>
    <row r="9" spans="1:9" ht="12.75">
      <c r="A9" t="s">
        <v>127</v>
      </c>
      <c r="B9" s="39">
        <f>'ZSB Cieszyn'!F56</f>
        <v>2463766</v>
      </c>
      <c r="C9" s="39">
        <f>'ZSB Cieszyn'!F63</f>
        <v>1500</v>
      </c>
      <c r="D9" s="39"/>
      <c r="E9" s="39">
        <f t="shared" si="0"/>
        <v>2465266</v>
      </c>
      <c r="I9" s="42">
        <f>'ZSB Cieszyn'!E4+'ZSB Cieszyn'!E27+'ZSB Cieszyn'!E31+'ZSB Cieszyn'!E50+'ZSB Cieszyn'!E58</f>
        <v>0</v>
      </c>
    </row>
    <row r="10" spans="1:9" ht="12.75">
      <c r="A10" t="s">
        <v>128</v>
      </c>
      <c r="B10" s="39">
        <f>'ZSP Ustroń'!F31</f>
        <v>1377280</v>
      </c>
      <c r="C10" s="39">
        <f>'ZSP Ustroń'!F38</f>
        <v>900</v>
      </c>
      <c r="D10" s="39"/>
      <c r="E10" s="39">
        <f t="shared" si="0"/>
        <v>1378180</v>
      </c>
      <c r="I10" s="42">
        <f>'ZSP Ustroń'!E4+'ZSP Ustroń'!E27+'ZSP Ustroń'!E33</f>
        <v>0</v>
      </c>
    </row>
    <row r="11" spans="1:9" ht="12.75">
      <c r="A11" t="s">
        <v>129</v>
      </c>
      <c r="B11" s="39">
        <f>'ZSP Istebna'!F64</f>
        <v>802949</v>
      </c>
      <c r="C11" s="39">
        <f>'ZSP Istebna'!F71</f>
        <v>600</v>
      </c>
      <c r="D11" s="39"/>
      <c r="E11" s="39">
        <f t="shared" si="0"/>
        <v>803549</v>
      </c>
      <c r="I11" s="42">
        <f>'ZSP Istebna'!E4+'ZSP Istebna'!E37+'ZSP Istebna'!E60+'ZSP Istebna'!E66</f>
        <v>0</v>
      </c>
    </row>
    <row r="12" spans="1:9" ht="12.75">
      <c r="A12" t="s">
        <v>130</v>
      </c>
      <c r="B12" s="39">
        <f>'ZSR Międzyświeć'!F42</f>
        <v>2242251</v>
      </c>
      <c r="C12" s="39">
        <f>'ZSR Międzyświeć'!F49</f>
        <v>600</v>
      </c>
      <c r="D12" s="39"/>
      <c r="E12" s="39">
        <f t="shared" si="0"/>
        <v>2242851</v>
      </c>
      <c r="I12" s="42">
        <f>'ZSR Międzyświeć'!E4+'ZSR Międzyświeć'!E28+'ZSR Międzyświeć'!E44</f>
        <v>0</v>
      </c>
    </row>
    <row r="13" spans="1:9" ht="12.75">
      <c r="A13" t="s">
        <v>131</v>
      </c>
      <c r="B13" s="39">
        <f>'ZST Cieszyn'!F38</f>
        <v>2952339</v>
      </c>
      <c r="C13" s="39">
        <f>'ZST Cieszyn'!F45</f>
        <v>1800</v>
      </c>
      <c r="D13" s="39"/>
      <c r="E13" s="39">
        <f t="shared" si="0"/>
        <v>2954139</v>
      </c>
      <c r="I13" s="42">
        <f>'ZST Cieszyn'!E4+'ZST Cieszyn'!E27+'ZST Cieszyn'!E31+'ZST Cieszyn'!E40</f>
        <v>0</v>
      </c>
    </row>
    <row r="14" spans="1:9" ht="12.75">
      <c r="A14" t="s">
        <v>132</v>
      </c>
      <c r="B14" s="39">
        <f>'CKP Bażanowice'!F32</f>
        <v>890475</v>
      </c>
      <c r="C14" s="39"/>
      <c r="D14" s="39"/>
      <c r="E14" s="39">
        <f t="shared" si="0"/>
        <v>890475</v>
      </c>
      <c r="I14" s="42">
        <f>'CKP Bażanowice'!E4+'CKP Bażanowice'!E28</f>
        <v>11000</v>
      </c>
    </row>
    <row r="15" spans="1:9" ht="12.75">
      <c r="A15" t="s">
        <v>153</v>
      </c>
      <c r="B15" s="39"/>
      <c r="C15" s="39">
        <f>'ZPSWR Cieszyn'!F49</f>
        <v>5909428</v>
      </c>
      <c r="D15" s="39"/>
      <c r="E15" s="39">
        <f t="shared" si="0"/>
        <v>5909428</v>
      </c>
      <c r="I15" s="42">
        <f>'ZPSWR Cieszyn'!E4+'ZPSWR Cieszyn'!E30+'ZPSWR Cieszyn'!E34+'ZPSWR Cieszyn'!E45</f>
        <v>0</v>
      </c>
    </row>
    <row r="16" spans="1:9" ht="12.75">
      <c r="A16" t="s">
        <v>154</v>
      </c>
      <c r="B16" s="39"/>
      <c r="C16" s="39">
        <f>'ZPPP Cieszyn'!F33</f>
        <v>1675207</v>
      </c>
      <c r="D16" s="39"/>
      <c r="E16" s="39">
        <f t="shared" si="0"/>
        <v>1675207</v>
      </c>
      <c r="I16" s="42">
        <f>'ZPPP Cieszyn'!E4+'ZPPP Cieszyn'!E29</f>
        <v>0</v>
      </c>
    </row>
    <row r="17" spans="1:9" ht="12.75">
      <c r="A17" t="s">
        <v>133</v>
      </c>
      <c r="B17" s="39"/>
      <c r="C17" s="39">
        <f>'OPP Koniaków'!F31</f>
        <v>352188</v>
      </c>
      <c r="D17" s="39"/>
      <c r="E17" s="39">
        <f t="shared" si="0"/>
        <v>352188</v>
      </c>
      <c r="I17" s="42">
        <f>'OPP Koniaków'!E4+'OPP Koniaków'!E27</f>
        <v>0</v>
      </c>
    </row>
    <row r="18" spans="1:9" ht="12.75">
      <c r="A18" t="s">
        <v>134</v>
      </c>
      <c r="B18" s="39"/>
      <c r="C18" s="39">
        <f>'SSM Wisla-Malinka'!F14</f>
        <v>222122</v>
      </c>
      <c r="D18" s="39"/>
      <c r="E18" s="39">
        <f t="shared" si="0"/>
        <v>222122</v>
      </c>
      <c r="I18" s="42">
        <f>'SSM Wisla-Malinka'!E4</f>
        <v>30000</v>
      </c>
    </row>
    <row r="19" spans="1:9" ht="12.75">
      <c r="A19" t="s">
        <v>135</v>
      </c>
      <c r="B19" s="39">
        <f>SUM(B2:B18)</f>
        <v>34616830</v>
      </c>
      <c r="C19" s="39">
        <f>SUM(C2:C18)</f>
        <v>8756056</v>
      </c>
      <c r="D19" s="39">
        <f>D8</f>
        <v>0</v>
      </c>
      <c r="E19" s="39">
        <f>B19+C19+D19</f>
        <v>43372886</v>
      </c>
      <c r="I19" s="42">
        <f>SUM(I2:I18)</f>
        <v>41000</v>
      </c>
    </row>
  </sheetData>
  <sheetProtection/>
  <mergeCells count="1">
    <mergeCell ref="H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view="pageBreakPreview" zoomScaleSheetLayoutView="100" zoomScalePageLayoutView="0" workbookViewId="0" topLeftCell="A23">
      <selection activeCell="M9" sqref="M9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2" spans="1:6" ht="39.75" customHeight="1">
      <c r="A2" s="76" t="s">
        <v>158</v>
      </c>
      <c r="B2" s="77"/>
      <c r="C2" s="77"/>
      <c r="D2" s="77"/>
      <c r="E2" s="77"/>
      <c r="F2" s="77"/>
    </row>
    <row r="3" spans="1:6" ht="36" customHeight="1">
      <c r="A3" s="13" t="s">
        <v>49</v>
      </c>
      <c r="B3" s="12" t="s">
        <v>40</v>
      </c>
      <c r="C3" s="12" t="s">
        <v>0</v>
      </c>
      <c r="D3" s="12" t="s">
        <v>1</v>
      </c>
      <c r="E3" s="13" t="s">
        <v>41</v>
      </c>
      <c r="F3" s="13" t="s">
        <v>42</v>
      </c>
    </row>
    <row r="4" spans="1:6" ht="29.25" customHeight="1">
      <c r="A4" s="16">
        <v>801</v>
      </c>
      <c r="B4" s="73" t="s">
        <v>50</v>
      </c>
      <c r="C4" s="74"/>
      <c r="D4" s="75"/>
      <c r="E4" s="17">
        <f>E5</f>
        <v>0</v>
      </c>
      <c r="F4" s="17">
        <f>F5+F28+F32</f>
        <v>2961655</v>
      </c>
    </row>
    <row r="5" spans="1:6" ht="26.25" customHeight="1">
      <c r="A5" s="14"/>
      <c r="B5" s="1" t="s">
        <v>51</v>
      </c>
      <c r="C5" s="71" t="s">
        <v>52</v>
      </c>
      <c r="D5" s="72"/>
      <c r="E5" s="2">
        <f>E7</f>
        <v>0</v>
      </c>
      <c r="F5" s="2">
        <f>SUM(F8:F26)</f>
        <v>2928837</v>
      </c>
    </row>
    <row r="6" spans="1:6" ht="9.75" customHeight="1">
      <c r="A6" s="15"/>
      <c r="B6" s="3"/>
      <c r="C6" s="4"/>
      <c r="D6" s="5"/>
      <c r="E6" s="6"/>
      <c r="F6" s="6"/>
    </row>
    <row r="7" spans="1:6" ht="21.75" customHeight="1" hidden="1">
      <c r="A7" s="15"/>
      <c r="B7" s="3"/>
      <c r="C7" s="18" t="s">
        <v>27</v>
      </c>
      <c r="D7" s="8" t="s">
        <v>4</v>
      </c>
      <c r="E7" s="19"/>
      <c r="F7" s="19"/>
    </row>
    <row r="8" spans="1:8" ht="21.75" customHeight="1">
      <c r="A8" s="15"/>
      <c r="B8" s="3"/>
      <c r="C8" s="20" t="s">
        <v>47</v>
      </c>
      <c r="D8" s="9" t="s">
        <v>53</v>
      </c>
      <c r="E8" s="19"/>
      <c r="F8" s="19">
        <v>1000</v>
      </c>
      <c r="H8" s="42">
        <f>F8</f>
        <v>1000</v>
      </c>
    </row>
    <row r="9" spans="1:8" ht="27" customHeight="1">
      <c r="A9" s="15"/>
      <c r="B9" s="3"/>
      <c r="C9" s="20" t="s">
        <v>44</v>
      </c>
      <c r="D9" s="9" t="s">
        <v>19</v>
      </c>
      <c r="E9" s="21"/>
      <c r="F9" s="21">
        <f>1987257+1886+1</f>
        <v>1989144</v>
      </c>
      <c r="H9" s="42">
        <f>F9+F10+F11+F12</f>
        <v>2560136</v>
      </c>
    </row>
    <row r="10" spans="1:8" ht="21.75" customHeight="1">
      <c r="A10" s="15"/>
      <c r="B10" s="3"/>
      <c r="C10" s="20" t="s">
        <v>22</v>
      </c>
      <c r="D10" s="9" t="s">
        <v>5</v>
      </c>
      <c r="E10" s="21"/>
      <c r="F10" s="21">
        <v>189397</v>
      </c>
      <c r="H10" s="42">
        <f>F5-H9-H8</f>
        <v>367701</v>
      </c>
    </row>
    <row r="11" spans="1:6" ht="23.25" customHeight="1">
      <c r="A11" s="15"/>
      <c r="B11" s="3"/>
      <c r="C11" s="18" t="s">
        <v>23</v>
      </c>
      <c r="D11" s="8" t="s">
        <v>6</v>
      </c>
      <c r="E11" s="19"/>
      <c r="F11" s="19">
        <f>333450+324</f>
        <v>333774</v>
      </c>
    </row>
    <row r="12" spans="1:6" ht="23.25" customHeight="1">
      <c r="A12" s="15"/>
      <c r="B12" s="3"/>
      <c r="C12" s="18" t="s">
        <v>24</v>
      </c>
      <c r="D12" s="8" t="s">
        <v>7</v>
      </c>
      <c r="E12" s="19"/>
      <c r="F12" s="19">
        <f>47775+46</f>
        <v>47821</v>
      </c>
    </row>
    <row r="13" spans="1:6" ht="24" customHeight="1">
      <c r="A13" s="15"/>
      <c r="B13" s="3"/>
      <c r="C13" s="18" t="s">
        <v>8</v>
      </c>
      <c r="D13" s="8" t="s">
        <v>9</v>
      </c>
      <c r="E13" s="19"/>
      <c r="F13" s="19">
        <v>14610</v>
      </c>
    </row>
    <row r="14" spans="1:6" ht="30">
      <c r="A14" s="15"/>
      <c r="B14" s="3"/>
      <c r="C14" s="18" t="s">
        <v>69</v>
      </c>
      <c r="D14" s="8" t="s">
        <v>70</v>
      </c>
      <c r="E14" s="19"/>
      <c r="F14" s="19">
        <v>5000</v>
      </c>
    </row>
    <row r="15" spans="1:6" ht="22.5" customHeight="1">
      <c r="A15" s="15"/>
      <c r="B15" s="3"/>
      <c r="C15" s="20" t="s">
        <v>10</v>
      </c>
      <c r="D15" s="9" t="s">
        <v>11</v>
      </c>
      <c r="E15" s="21"/>
      <c r="F15" s="21">
        <v>174088</v>
      </c>
    </row>
    <row r="16" spans="1:6" ht="19.5" customHeight="1" hidden="1">
      <c r="A16" s="15"/>
      <c r="B16" s="3"/>
      <c r="C16" s="20" t="s">
        <v>12</v>
      </c>
      <c r="D16" s="9" t="s">
        <v>13</v>
      </c>
      <c r="E16" s="21"/>
      <c r="F16" s="21">
        <v>0</v>
      </c>
    </row>
    <row r="17" spans="1:6" ht="24.75" customHeight="1">
      <c r="A17" s="15"/>
      <c r="B17" s="3"/>
      <c r="C17" s="20" t="s">
        <v>20</v>
      </c>
      <c r="D17" s="9" t="s">
        <v>21</v>
      </c>
      <c r="E17" s="21"/>
      <c r="F17" s="21">
        <v>1800</v>
      </c>
    </row>
    <row r="18" spans="1:6" ht="25.5" customHeight="1">
      <c r="A18" s="15"/>
      <c r="B18" s="3"/>
      <c r="C18" s="22" t="s">
        <v>2</v>
      </c>
      <c r="D18" s="9" t="s">
        <v>3</v>
      </c>
      <c r="E18" s="21"/>
      <c r="F18" s="21">
        <v>27482</v>
      </c>
    </row>
    <row r="19" spans="1:6" ht="24" customHeight="1">
      <c r="A19" s="15"/>
      <c r="B19" s="3"/>
      <c r="C19" s="22" t="s">
        <v>28</v>
      </c>
      <c r="D19" s="9" t="s">
        <v>31</v>
      </c>
      <c r="E19" s="21"/>
      <c r="F19" s="21">
        <v>702</v>
      </c>
    </row>
    <row r="20" spans="1:6" ht="45">
      <c r="A20" s="15"/>
      <c r="B20" s="3"/>
      <c r="C20" s="22" t="s">
        <v>32</v>
      </c>
      <c r="D20" s="9" t="s">
        <v>93</v>
      </c>
      <c r="E20" s="21"/>
      <c r="F20" s="21">
        <v>1800</v>
      </c>
    </row>
    <row r="21" spans="1:6" ht="45">
      <c r="A21" s="15"/>
      <c r="B21" s="3"/>
      <c r="C21" s="22" t="s">
        <v>33</v>
      </c>
      <c r="D21" s="9" t="s">
        <v>94</v>
      </c>
      <c r="E21" s="21"/>
      <c r="F21" s="21">
        <v>3011</v>
      </c>
    </row>
    <row r="22" spans="1:6" ht="23.25" customHeight="1">
      <c r="A22" s="15"/>
      <c r="B22" s="3"/>
      <c r="C22" s="20" t="s">
        <v>14</v>
      </c>
      <c r="D22" s="9" t="s">
        <v>15</v>
      </c>
      <c r="E22" s="21"/>
      <c r="F22" s="21">
        <v>3400</v>
      </c>
    </row>
    <row r="23" spans="1:6" ht="22.5" customHeight="1">
      <c r="A23" s="15"/>
      <c r="B23" s="3"/>
      <c r="C23" s="20" t="s">
        <v>16</v>
      </c>
      <c r="D23" s="9" t="s">
        <v>17</v>
      </c>
      <c r="E23" s="21"/>
      <c r="F23" s="21">
        <v>7922</v>
      </c>
    </row>
    <row r="24" spans="1:6" ht="31.5" customHeight="1">
      <c r="A24" s="15"/>
      <c r="B24" s="3"/>
      <c r="C24" s="20" t="s">
        <v>25</v>
      </c>
      <c r="D24" s="9" t="s">
        <v>26</v>
      </c>
      <c r="E24" s="21"/>
      <c r="F24" s="21">
        <v>122224</v>
      </c>
    </row>
    <row r="25" spans="1:6" ht="31.5" customHeight="1">
      <c r="A25" s="15"/>
      <c r="B25" s="3"/>
      <c r="C25" s="20" t="s">
        <v>156</v>
      </c>
      <c r="D25" s="9" t="s">
        <v>157</v>
      </c>
      <c r="E25" s="21"/>
      <c r="F25" s="21">
        <v>4613</v>
      </c>
    </row>
    <row r="26" spans="1:6" ht="34.5" customHeight="1">
      <c r="A26" s="15"/>
      <c r="B26" s="3"/>
      <c r="C26" s="20" t="s">
        <v>38</v>
      </c>
      <c r="D26" s="9" t="s">
        <v>39</v>
      </c>
      <c r="E26" s="21"/>
      <c r="F26" s="21">
        <v>1049</v>
      </c>
    </row>
    <row r="27" spans="1:6" ht="12.75" customHeight="1">
      <c r="A27" s="15"/>
      <c r="B27" s="11"/>
      <c r="C27" s="25"/>
      <c r="D27" s="7"/>
      <c r="E27" s="26"/>
      <c r="F27" s="26"/>
    </row>
    <row r="28" spans="1:6" ht="30" customHeight="1" hidden="1">
      <c r="A28" s="15"/>
      <c r="B28" s="1" t="s">
        <v>54</v>
      </c>
      <c r="C28" s="71" t="s">
        <v>55</v>
      </c>
      <c r="D28" s="72"/>
      <c r="E28" s="2">
        <v>0</v>
      </c>
      <c r="F28" s="2">
        <f>SUM(F30:F30)</f>
        <v>0</v>
      </c>
    </row>
    <row r="29" spans="1:6" ht="9.75" customHeight="1" hidden="1">
      <c r="A29" s="15"/>
      <c r="B29" s="3"/>
      <c r="C29" s="4"/>
      <c r="D29" s="5"/>
      <c r="E29" s="6"/>
      <c r="F29" s="6"/>
    </row>
    <row r="30" spans="1:6" ht="24" customHeight="1" hidden="1">
      <c r="A30" s="15"/>
      <c r="B30" s="3"/>
      <c r="C30" s="20" t="s">
        <v>44</v>
      </c>
      <c r="D30" s="9" t="s">
        <v>19</v>
      </c>
      <c r="E30" s="21"/>
      <c r="F30" s="21">
        <v>0</v>
      </c>
    </row>
    <row r="31" spans="1:6" ht="12.75" customHeight="1" hidden="1">
      <c r="A31" s="15"/>
      <c r="B31" s="11"/>
      <c r="C31" s="25"/>
      <c r="D31" s="7"/>
      <c r="E31" s="26"/>
      <c r="F31" s="26"/>
    </row>
    <row r="32" spans="1:6" ht="30.75" customHeight="1">
      <c r="A32" s="15"/>
      <c r="B32" s="32" t="s">
        <v>56</v>
      </c>
      <c r="C32" s="62" t="s">
        <v>43</v>
      </c>
      <c r="D32" s="63"/>
      <c r="E32" s="33">
        <v>0</v>
      </c>
      <c r="F32" s="33">
        <f>SUM(F34:F34)</f>
        <v>32818</v>
      </c>
    </row>
    <row r="33" spans="1:6" ht="9.75" customHeight="1">
      <c r="A33" s="15"/>
      <c r="B33" s="3"/>
      <c r="C33" s="4"/>
      <c r="D33" s="5"/>
      <c r="E33" s="6"/>
      <c r="F33" s="6"/>
    </row>
    <row r="34" spans="1:6" ht="24" customHeight="1">
      <c r="A34" s="15"/>
      <c r="B34" s="3"/>
      <c r="C34" s="22" t="s">
        <v>18</v>
      </c>
      <c r="D34" s="9" t="s">
        <v>26</v>
      </c>
      <c r="E34" s="21"/>
      <c r="F34" s="21">
        <v>32818</v>
      </c>
    </row>
    <row r="35" spans="1:6" ht="12.75" customHeight="1">
      <c r="A35" s="15"/>
      <c r="B35" s="31"/>
      <c r="C35" s="28"/>
      <c r="D35" s="5"/>
      <c r="E35" s="29"/>
      <c r="F35" s="29"/>
    </row>
    <row r="36" spans="1:6" ht="12.75">
      <c r="A36" s="64"/>
      <c r="B36" s="66" t="s">
        <v>46</v>
      </c>
      <c r="C36" s="66"/>
      <c r="D36" s="67"/>
      <c r="E36" s="69">
        <f>E5+E28+E32</f>
        <v>0</v>
      </c>
      <c r="F36" s="60">
        <f>F5+F28+F32</f>
        <v>2961655</v>
      </c>
    </row>
    <row r="37" spans="1:6" ht="12.75">
      <c r="A37" s="65"/>
      <c r="B37" s="68"/>
      <c r="C37" s="68"/>
      <c r="D37" s="61"/>
      <c r="E37" s="70"/>
      <c r="F37" s="61"/>
    </row>
    <row r="38" spans="1:6" ht="36" customHeight="1">
      <c r="A38" s="16">
        <v>854</v>
      </c>
      <c r="B38" s="73" t="s">
        <v>57</v>
      </c>
      <c r="C38" s="74"/>
      <c r="D38" s="75"/>
      <c r="E38" s="17">
        <f>E39</f>
        <v>0</v>
      </c>
      <c r="F38" s="17">
        <f>F39</f>
        <v>1800</v>
      </c>
    </row>
    <row r="39" spans="1:6" ht="37.5" customHeight="1">
      <c r="A39" s="14"/>
      <c r="B39" s="1" t="s">
        <v>58</v>
      </c>
      <c r="C39" s="71" t="s">
        <v>59</v>
      </c>
      <c r="D39" s="72"/>
      <c r="E39" s="2">
        <f>E41</f>
        <v>0</v>
      </c>
      <c r="F39" s="2">
        <f>F41</f>
        <v>1800</v>
      </c>
    </row>
    <row r="40" spans="1:6" ht="9.75" customHeight="1">
      <c r="A40" s="15"/>
      <c r="B40" s="3"/>
      <c r="C40" s="4"/>
      <c r="D40" s="5"/>
      <c r="E40" s="6"/>
      <c r="F40" s="6"/>
    </row>
    <row r="41" spans="1:6" ht="22.5" customHeight="1">
      <c r="A41" s="15"/>
      <c r="B41" s="3"/>
      <c r="C41" s="18" t="s">
        <v>62</v>
      </c>
      <c r="D41" s="8" t="s">
        <v>60</v>
      </c>
      <c r="E41" s="19"/>
      <c r="F41" s="19">
        <v>1800</v>
      </c>
    </row>
    <row r="42" spans="1:6" ht="14.25" customHeight="1">
      <c r="A42" s="27"/>
      <c r="B42" s="31"/>
      <c r="C42" s="28"/>
      <c r="D42" s="5"/>
      <c r="E42" s="29"/>
      <c r="F42" s="30"/>
    </row>
    <row r="43" spans="1:6" ht="12.75">
      <c r="A43" s="64"/>
      <c r="B43" s="66" t="s">
        <v>48</v>
      </c>
      <c r="C43" s="66"/>
      <c r="D43" s="67"/>
      <c r="E43" s="69">
        <f>E5</f>
        <v>0</v>
      </c>
      <c r="F43" s="60">
        <f>F39</f>
        <v>1800</v>
      </c>
    </row>
    <row r="44" spans="1:6" ht="12.75">
      <c r="A44" s="65"/>
      <c r="B44" s="68"/>
      <c r="C44" s="68"/>
      <c r="D44" s="61"/>
      <c r="E44" s="70"/>
      <c r="F44" s="61"/>
    </row>
  </sheetData>
  <sheetProtection/>
  <mergeCells count="15">
    <mergeCell ref="C39:D39"/>
    <mergeCell ref="A43:A44"/>
    <mergeCell ref="C5:D5"/>
    <mergeCell ref="B43:D44"/>
    <mergeCell ref="A36:A37"/>
    <mergeCell ref="A2:F2"/>
    <mergeCell ref="B4:D4"/>
    <mergeCell ref="E43:E44"/>
    <mergeCell ref="F43:F44"/>
    <mergeCell ref="C28:D28"/>
    <mergeCell ref="F36:F37"/>
    <mergeCell ref="C32:D32"/>
    <mergeCell ref="B36:D37"/>
    <mergeCell ref="E36:E37"/>
    <mergeCell ref="B38:D38"/>
  </mergeCells>
  <printOptions/>
  <pageMargins left="0.75" right="0.75" top="0.48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SheetLayoutView="100" zoomScalePageLayoutView="0" workbookViewId="0" topLeftCell="A32">
      <selection activeCell="A30" sqref="A30:F30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1:6" ht="39.75" customHeight="1">
      <c r="A1" s="76" t="s">
        <v>159</v>
      </c>
      <c r="B1" s="77"/>
      <c r="C1" s="77"/>
      <c r="D1" s="77"/>
      <c r="E1" s="77"/>
      <c r="F1" s="77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13" t="s">
        <v>41</v>
      </c>
      <c r="F2" s="13" t="s">
        <v>42</v>
      </c>
    </row>
    <row r="3" spans="1:6" ht="36" customHeight="1">
      <c r="A3" s="16">
        <v>801</v>
      </c>
      <c r="B3" s="73" t="s">
        <v>50</v>
      </c>
      <c r="C3" s="74"/>
      <c r="D3" s="75"/>
      <c r="E3" s="17">
        <f>E4</f>
        <v>0</v>
      </c>
      <c r="F3" s="17">
        <f>F4+F27+F31</f>
        <v>1430862</v>
      </c>
    </row>
    <row r="4" spans="1:6" ht="32.25" customHeight="1">
      <c r="A4" s="14"/>
      <c r="B4" s="1" t="s">
        <v>51</v>
      </c>
      <c r="C4" s="71" t="s">
        <v>52</v>
      </c>
      <c r="D4" s="72"/>
      <c r="E4" s="2">
        <f>E6</f>
        <v>0</v>
      </c>
      <c r="F4" s="2">
        <f>SUM(F7:F25)</f>
        <v>1414069</v>
      </c>
    </row>
    <row r="5" spans="1:6" ht="9.75" customHeight="1">
      <c r="A5" s="15"/>
      <c r="B5" s="3"/>
      <c r="C5" s="4"/>
      <c r="D5" s="5"/>
      <c r="E5" s="6"/>
      <c r="F5" s="6"/>
    </row>
    <row r="6" spans="1:6" ht="18.75" customHeight="1" hidden="1">
      <c r="A6" s="15"/>
      <c r="B6" s="3"/>
      <c r="C6" s="18" t="s">
        <v>27</v>
      </c>
      <c r="D6" s="8" t="s">
        <v>4</v>
      </c>
      <c r="E6" s="19"/>
      <c r="F6" s="19"/>
    </row>
    <row r="7" spans="1:8" ht="24.75" customHeight="1">
      <c r="A7" s="15"/>
      <c r="B7" s="3"/>
      <c r="C7" s="20" t="s">
        <v>47</v>
      </c>
      <c r="D7" s="9" t="s">
        <v>53</v>
      </c>
      <c r="E7" s="21"/>
      <c r="F7" s="21">
        <v>600</v>
      </c>
      <c r="H7" s="42">
        <f>F8+F9+F10+F11</f>
        <v>1198299</v>
      </c>
    </row>
    <row r="8" spans="1:8" ht="27" customHeight="1">
      <c r="A8" s="15"/>
      <c r="B8" s="3"/>
      <c r="C8" s="20" t="s">
        <v>44</v>
      </c>
      <c r="D8" s="9" t="s">
        <v>19</v>
      </c>
      <c r="E8" s="21"/>
      <c r="F8" s="21">
        <f>906532+838</f>
        <v>907370</v>
      </c>
      <c r="H8" s="42">
        <f>F7</f>
        <v>600</v>
      </c>
    </row>
    <row r="9" spans="1:8" ht="24.75" customHeight="1">
      <c r="A9" s="15"/>
      <c r="B9" s="3"/>
      <c r="C9" s="20" t="s">
        <v>22</v>
      </c>
      <c r="D9" s="9" t="s">
        <v>5</v>
      </c>
      <c r="E9" s="21"/>
      <c r="F9" s="21">
        <v>97998</v>
      </c>
      <c r="H9" s="42">
        <f>F4-H7-H8</f>
        <v>215170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f>169594+144</f>
        <v>169738</v>
      </c>
    </row>
    <row r="11" spans="1:6" ht="23.25" customHeight="1">
      <c r="A11" s="15"/>
      <c r="B11" s="3"/>
      <c r="C11" s="18" t="s">
        <v>24</v>
      </c>
      <c r="D11" s="8" t="s">
        <v>7</v>
      </c>
      <c r="E11" s="19"/>
      <c r="F11" s="19">
        <f>23172+21</f>
        <v>23193</v>
      </c>
    </row>
    <row r="12" spans="1:6" ht="30">
      <c r="A12" s="15"/>
      <c r="B12" s="3"/>
      <c r="C12" s="18" t="s">
        <v>61</v>
      </c>
      <c r="D12" s="8" t="s">
        <v>63</v>
      </c>
      <c r="E12" s="19"/>
      <c r="F12" s="19">
        <v>3360</v>
      </c>
    </row>
    <row r="13" spans="1:6" ht="26.25" customHeight="1">
      <c r="A13" s="15"/>
      <c r="B13" s="3"/>
      <c r="C13" s="18" t="s">
        <v>8</v>
      </c>
      <c r="D13" s="8" t="s">
        <v>9</v>
      </c>
      <c r="E13" s="19"/>
      <c r="F13" s="19">
        <v>13250</v>
      </c>
    </row>
    <row r="14" spans="1:6" ht="31.5" customHeight="1" hidden="1">
      <c r="A14" s="15"/>
      <c r="B14" s="3"/>
      <c r="C14" s="18" t="s">
        <v>69</v>
      </c>
      <c r="D14" s="8" t="s">
        <v>70</v>
      </c>
      <c r="E14" s="19"/>
      <c r="F14" s="19"/>
    </row>
    <row r="15" spans="1:6" ht="18.75" customHeight="1">
      <c r="A15" s="15"/>
      <c r="B15" s="3"/>
      <c r="C15" s="20" t="s">
        <v>10</v>
      </c>
      <c r="D15" s="9" t="s">
        <v>11</v>
      </c>
      <c r="E15" s="21"/>
      <c r="F15" s="21">
        <v>76236</v>
      </c>
    </row>
    <row r="16" spans="1:6" ht="20.25" customHeight="1" hidden="1">
      <c r="A16" s="15"/>
      <c r="B16" s="3"/>
      <c r="C16" s="20" t="s">
        <v>45</v>
      </c>
      <c r="D16" s="9" t="s">
        <v>13</v>
      </c>
      <c r="E16" s="21"/>
      <c r="F16" s="21">
        <v>0</v>
      </c>
    </row>
    <row r="17" spans="1:6" ht="21" customHeight="1">
      <c r="A17" s="15"/>
      <c r="B17" s="3"/>
      <c r="C17" s="20" t="s">
        <v>20</v>
      </c>
      <c r="D17" s="9" t="s">
        <v>21</v>
      </c>
      <c r="E17" s="21"/>
      <c r="F17" s="21">
        <v>500</v>
      </c>
    </row>
    <row r="18" spans="1:6" ht="25.5" customHeight="1">
      <c r="A18" s="15"/>
      <c r="B18" s="3"/>
      <c r="C18" s="22" t="s">
        <v>2</v>
      </c>
      <c r="D18" s="9" t="s">
        <v>3</v>
      </c>
      <c r="E18" s="21"/>
      <c r="F18" s="21">
        <v>38333</v>
      </c>
    </row>
    <row r="19" spans="1:6" ht="24" customHeight="1">
      <c r="A19" s="15"/>
      <c r="B19" s="3"/>
      <c r="C19" s="22" t="s">
        <v>28</v>
      </c>
      <c r="D19" s="9" t="s">
        <v>31</v>
      </c>
      <c r="E19" s="21"/>
      <c r="F19" s="21">
        <v>3370</v>
      </c>
    </row>
    <row r="20" spans="1:6" ht="45">
      <c r="A20" s="15"/>
      <c r="B20" s="3"/>
      <c r="C20" s="22" t="s">
        <v>32</v>
      </c>
      <c r="D20" s="9" t="s">
        <v>93</v>
      </c>
      <c r="E20" s="21"/>
      <c r="F20" s="21">
        <v>1767</v>
      </c>
    </row>
    <row r="21" spans="1:6" ht="45">
      <c r="A21" s="15"/>
      <c r="B21" s="3"/>
      <c r="C21" s="22" t="s">
        <v>33</v>
      </c>
      <c r="D21" s="9" t="s">
        <v>94</v>
      </c>
      <c r="E21" s="21"/>
      <c r="F21" s="21">
        <v>2210</v>
      </c>
    </row>
    <row r="22" spans="1:6" ht="24.75" customHeight="1">
      <c r="A22" s="15"/>
      <c r="B22" s="3"/>
      <c r="C22" s="20" t="s">
        <v>14</v>
      </c>
      <c r="D22" s="9" t="s">
        <v>15</v>
      </c>
      <c r="E22" s="21"/>
      <c r="F22" s="21">
        <v>7454</v>
      </c>
    </row>
    <row r="23" spans="1:6" ht="24" customHeight="1">
      <c r="A23" s="15"/>
      <c r="B23" s="3"/>
      <c r="C23" s="20" t="s">
        <v>16</v>
      </c>
      <c r="D23" s="9" t="s">
        <v>17</v>
      </c>
      <c r="E23" s="21"/>
      <c r="F23" s="21">
        <v>2519</v>
      </c>
    </row>
    <row r="24" spans="1:6" ht="31.5" customHeight="1">
      <c r="A24" s="15"/>
      <c r="B24" s="3"/>
      <c r="C24" s="20" t="s">
        <v>25</v>
      </c>
      <c r="D24" s="9" t="s">
        <v>26</v>
      </c>
      <c r="E24" s="21"/>
      <c r="F24" s="21">
        <v>65171</v>
      </c>
    </row>
    <row r="25" spans="1:6" ht="34.5" customHeight="1">
      <c r="A25" s="15"/>
      <c r="B25" s="3"/>
      <c r="C25" s="20" t="s">
        <v>38</v>
      </c>
      <c r="D25" s="9" t="s">
        <v>39</v>
      </c>
      <c r="E25" s="21"/>
      <c r="F25" s="21">
        <v>1000</v>
      </c>
    </row>
    <row r="26" spans="1:6" ht="9.75" customHeight="1">
      <c r="A26" s="15"/>
      <c r="B26" s="11"/>
      <c r="C26" s="25"/>
      <c r="D26" s="7"/>
      <c r="E26" s="26"/>
      <c r="F26" s="26"/>
    </row>
    <row r="27" spans="1:6" ht="30" customHeight="1">
      <c r="A27" s="15"/>
      <c r="B27" s="32" t="s">
        <v>56</v>
      </c>
      <c r="C27" s="62" t="s">
        <v>43</v>
      </c>
      <c r="D27" s="63"/>
      <c r="E27" s="33">
        <v>0</v>
      </c>
      <c r="F27" s="33">
        <f>SUM(F29:F29)</f>
        <v>6862</v>
      </c>
    </row>
    <row r="28" spans="1:6" ht="9.75" customHeight="1">
      <c r="A28" s="15"/>
      <c r="B28" s="3"/>
      <c r="C28" s="4"/>
      <c r="D28" s="5"/>
      <c r="E28" s="6"/>
      <c r="F28" s="6"/>
    </row>
    <row r="29" spans="1:6" ht="30" customHeight="1">
      <c r="A29" s="15"/>
      <c r="B29" s="3"/>
      <c r="C29" s="22" t="s">
        <v>18</v>
      </c>
      <c r="D29" s="9" t="s">
        <v>26</v>
      </c>
      <c r="E29" s="21"/>
      <c r="F29" s="21">
        <v>6862</v>
      </c>
    </row>
    <row r="30" spans="1:6" ht="15.75" customHeight="1">
      <c r="A30" s="34"/>
      <c r="B30" s="31"/>
      <c r="C30" s="55"/>
      <c r="D30" s="7"/>
      <c r="E30" s="26"/>
      <c r="F30" s="26"/>
    </row>
    <row r="31" spans="1:6" ht="37.5" customHeight="1">
      <c r="A31" s="15"/>
      <c r="B31" s="32" t="s">
        <v>56</v>
      </c>
      <c r="C31" s="62" t="s">
        <v>170</v>
      </c>
      <c r="D31" s="63"/>
      <c r="E31" s="33">
        <v>0</v>
      </c>
      <c r="F31" s="33">
        <f>SUM(F33:F39)</f>
        <v>9931</v>
      </c>
    </row>
    <row r="32" spans="1:6" ht="9.75" customHeight="1">
      <c r="A32" s="15"/>
      <c r="B32" s="3"/>
      <c r="C32" s="4"/>
      <c r="D32" s="5"/>
      <c r="E32" s="6"/>
      <c r="F32" s="6"/>
    </row>
    <row r="33" spans="1:6" ht="23.25" customHeight="1" hidden="1">
      <c r="A33" s="15"/>
      <c r="B33" s="3"/>
      <c r="C33" s="20" t="s">
        <v>97</v>
      </c>
      <c r="D33" s="9" t="s">
        <v>30</v>
      </c>
      <c r="E33" s="21"/>
      <c r="F33" s="21">
        <v>0</v>
      </c>
    </row>
    <row r="34" spans="1:6" ht="24" customHeight="1">
      <c r="A34" s="15"/>
      <c r="B34" s="3"/>
      <c r="C34" s="20" t="s">
        <v>98</v>
      </c>
      <c r="D34" s="9" t="s">
        <v>9</v>
      </c>
      <c r="E34" s="21"/>
      <c r="F34" s="21">
        <v>431</v>
      </c>
    </row>
    <row r="35" spans="1:6" ht="34.5" customHeight="1" hidden="1">
      <c r="A35" s="15"/>
      <c r="B35" s="3"/>
      <c r="C35" s="18" t="s">
        <v>105</v>
      </c>
      <c r="D35" s="8" t="s">
        <v>70</v>
      </c>
      <c r="E35" s="19"/>
      <c r="F35" s="19">
        <v>0</v>
      </c>
    </row>
    <row r="36" spans="1:6" ht="25.5" customHeight="1">
      <c r="A36" s="15"/>
      <c r="B36" s="3"/>
      <c r="C36" s="22" t="s">
        <v>99</v>
      </c>
      <c r="D36" s="9" t="s">
        <v>3</v>
      </c>
      <c r="E36" s="21"/>
      <c r="F36" s="21">
        <v>3800</v>
      </c>
    </row>
    <row r="37" spans="1:6" ht="24.75" customHeight="1">
      <c r="A37" s="15"/>
      <c r="B37" s="3"/>
      <c r="C37" s="20" t="s">
        <v>109</v>
      </c>
      <c r="D37" s="9" t="s">
        <v>15</v>
      </c>
      <c r="E37" s="21"/>
      <c r="F37" s="21">
        <v>700</v>
      </c>
    </row>
    <row r="38" spans="1:6" ht="24.75" customHeight="1">
      <c r="A38" s="15"/>
      <c r="B38" s="3"/>
      <c r="C38" s="20" t="s">
        <v>137</v>
      </c>
      <c r="D38" s="9" t="s">
        <v>90</v>
      </c>
      <c r="E38" s="21"/>
      <c r="F38" s="21">
        <v>5000</v>
      </c>
    </row>
    <row r="39" spans="1:6" ht="24.75" customHeight="1" hidden="1">
      <c r="A39" s="15"/>
      <c r="B39" s="3"/>
      <c r="C39" s="20" t="s">
        <v>138</v>
      </c>
      <c r="D39" s="9" t="s">
        <v>17</v>
      </c>
      <c r="E39" s="21"/>
      <c r="F39" s="21">
        <v>0</v>
      </c>
    </row>
    <row r="40" spans="1:6" ht="16.5" customHeight="1">
      <c r="A40" s="27"/>
      <c r="B40" s="59"/>
      <c r="C40" s="28"/>
      <c r="D40" s="5"/>
      <c r="E40" s="29"/>
      <c r="F40" s="30"/>
    </row>
    <row r="41" spans="1:6" ht="12.75">
      <c r="A41" s="64"/>
      <c r="B41" s="66" t="s">
        <v>46</v>
      </c>
      <c r="C41" s="66"/>
      <c r="D41" s="67"/>
      <c r="E41" s="69">
        <f>E4+E27</f>
        <v>0</v>
      </c>
      <c r="F41" s="60">
        <f>F4+F27+F31</f>
        <v>1430862</v>
      </c>
    </row>
    <row r="42" spans="1:6" ht="12.75">
      <c r="A42" s="65"/>
      <c r="B42" s="68"/>
      <c r="C42" s="68"/>
      <c r="D42" s="61"/>
      <c r="E42" s="70"/>
      <c r="F42" s="61"/>
    </row>
    <row r="43" spans="1:6" ht="36" customHeight="1">
      <c r="A43" s="16">
        <v>854</v>
      </c>
      <c r="B43" s="73" t="s">
        <v>57</v>
      </c>
      <c r="C43" s="74"/>
      <c r="D43" s="75"/>
      <c r="E43" s="17">
        <f>E44</f>
        <v>0</v>
      </c>
      <c r="F43" s="17">
        <f>F44</f>
        <v>600</v>
      </c>
    </row>
    <row r="44" spans="1:6" ht="37.5" customHeight="1">
      <c r="A44" s="14"/>
      <c r="B44" s="1" t="s">
        <v>58</v>
      </c>
      <c r="C44" s="71" t="s">
        <v>59</v>
      </c>
      <c r="D44" s="72"/>
      <c r="E44" s="2">
        <f>E46</f>
        <v>0</v>
      </c>
      <c r="F44" s="2">
        <f>F46</f>
        <v>600</v>
      </c>
    </row>
    <row r="45" spans="1:6" ht="9.75" customHeight="1">
      <c r="A45" s="15"/>
      <c r="B45" s="3"/>
      <c r="C45" s="4"/>
      <c r="D45" s="5"/>
      <c r="E45" s="6"/>
      <c r="F45" s="6"/>
    </row>
    <row r="46" spans="1:6" ht="22.5" customHeight="1">
      <c r="A46" s="15"/>
      <c r="B46" s="3"/>
      <c r="C46" s="18" t="s">
        <v>62</v>
      </c>
      <c r="D46" s="8" t="s">
        <v>60</v>
      </c>
      <c r="E46" s="19"/>
      <c r="F46" s="19">
        <v>600</v>
      </c>
    </row>
    <row r="47" spans="1:6" ht="14.25" customHeight="1">
      <c r="A47" s="27"/>
      <c r="B47" s="31"/>
      <c r="C47" s="28"/>
      <c r="D47" s="5"/>
      <c r="E47" s="29"/>
      <c r="F47" s="30"/>
    </row>
    <row r="48" spans="1:6" ht="12.75">
      <c r="A48" s="64"/>
      <c r="B48" s="66" t="s">
        <v>48</v>
      </c>
      <c r="C48" s="66"/>
      <c r="D48" s="67"/>
      <c r="E48" s="69">
        <f>E4</f>
        <v>0</v>
      </c>
      <c r="F48" s="60">
        <f>F44</f>
        <v>600</v>
      </c>
    </row>
    <row r="49" spans="1:6" ht="12.75">
      <c r="A49" s="65"/>
      <c r="B49" s="68"/>
      <c r="C49" s="68"/>
      <c r="D49" s="61"/>
      <c r="E49" s="70"/>
      <c r="F49" s="61"/>
    </row>
  </sheetData>
  <sheetProtection/>
  <mergeCells count="15">
    <mergeCell ref="F41:F42"/>
    <mergeCell ref="B43:D43"/>
    <mergeCell ref="C31:D31"/>
    <mergeCell ref="C44:D44"/>
    <mergeCell ref="A48:A49"/>
    <mergeCell ref="C4:D4"/>
    <mergeCell ref="A41:A42"/>
    <mergeCell ref="A1:F1"/>
    <mergeCell ref="B48:D49"/>
    <mergeCell ref="E48:E49"/>
    <mergeCell ref="F48:F49"/>
    <mergeCell ref="B3:D3"/>
    <mergeCell ref="C27:D27"/>
    <mergeCell ref="B41:D42"/>
    <mergeCell ref="E41:E42"/>
  </mergeCells>
  <printOptions/>
  <pageMargins left="0.75" right="0.75" top="0.5" bottom="0.52" header="0.5" footer="0.5"/>
  <pageSetup horizontalDpi="600" verticalDpi="600" orientation="portrait" paperSize="9" r:id="rId1"/>
  <rowBreaks count="1" manualBreakCount="1">
    <brk id="3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SheetLayoutView="100" zoomScalePageLayoutView="0" workbookViewId="0" topLeftCell="A48">
      <selection activeCell="A34" sqref="A34:F34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1:6" ht="39.75" customHeight="1">
      <c r="A1" s="76" t="s">
        <v>160</v>
      </c>
      <c r="B1" s="77"/>
      <c r="C1" s="77"/>
      <c r="D1" s="77"/>
      <c r="E1" s="77"/>
      <c r="F1" s="77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13" t="s">
        <v>41</v>
      </c>
      <c r="F2" s="13" t="s">
        <v>42</v>
      </c>
    </row>
    <row r="3" spans="1:6" ht="36" customHeight="1">
      <c r="A3" s="16">
        <v>801</v>
      </c>
      <c r="B3" s="73" t="s">
        <v>50</v>
      </c>
      <c r="C3" s="74"/>
      <c r="D3" s="75"/>
      <c r="E3" s="17">
        <f>E28+E4</f>
        <v>0</v>
      </c>
      <c r="F3" s="17">
        <f>F28+F52+F4</f>
        <v>4173577</v>
      </c>
    </row>
    <row r="4" spans="1:6" ht="26.25" customHeight="1">
      <c r="A4" s="14"/>
      <c r="B4" s="1" t="s">
        <v>51</v>
      </c>
      <c r="C4" s="71" t="s">
        <v>52</v>
      </c>
      <c r="D4" s="72"/>
      <c r="E4" s="2">
        <f>E6</f>
        <v>0</v>
      </c>
      <c r="F4" s="2">
        <f>SUM(F7:F26)</f>
        <v>1098199</v>
      </c>
    </row>
    <row r="5" spans="1:6" ht="9.75" customHeight="1">
      <c r="A5" s="15"/>
      <c r="B5" s="3"/>
      <c r="C5" s="4"/>
      <c r="D5" s="5"/>
      <c r="E5" s="6"/>
      <c r="F5" s="6"/>
    </row>
    <row r="6" spans="1:6" ht="21.75" customHeight="1" hidden="1">
      <c r="A6" s="15"/>
      <c r="B6" s="3"/>
      <c r="C6" s="18" t="s">
        <v>27</v>
      </c>
      <c r="D6" s="8" t="s">
        <v>4</v>
      </c>
      <c r="E6" s="19"/>
      <c r="F6" s="19"/>
    </row>
    <row r="7" spans="1:8" ht="21.75" customHeight="1">
      <c r="A7" s="15"/>
      <c r="B7" s="3"/>
      <c r="C7" s="20" t="s">
        <v>47</v>
      </c>
      <c r="D7" s="9" t="s">
        <v>53</v>
      </c>
      <c r="E7" s="19"/>
      <c r="F7" s="19">
        <v>1000</v>
      </c>
      <c r="H7" s="42">
        <f>F7</f>
        <v>1000</v>
      </c>
    </row>
    <row r="8" spans="1:8" ht="27" customHeight="1">
      <c r="A8" s="15"/>
      <c r="B8" s="3"/>
      <c r="C8" s="20" t="s">
        <v>44</v>
      </c>
      <c r="D8" s="9" t="s">
        <v>19</v>
      </c>
      <c r="E8" s="21"/>
      <c r="F8" s="21">
        <f>667189+1048</f>
        <v>668237</v>
      </c>
      <c r="H8" s="42">
        <f>F8+F9+F10+F11</f>
        <v>913909</v>
      </c>
    </row>
    <row r="9" spans="1:8" ht="21.75" customHeight="1">
      <c r="A9" s="15"/>
      <c r="B9" s="3"/>
      <c r="C9" s="20" t="s">
        <v>22</v>
      </c>
      <c r="D9" s="9" t="s">
        <v>5</v>
      </c>
      <c r="E9" s="21"/>
      <c r="F9" s="21">
        <v>95815</v>
      </c>
      <c r="H9" s="42">
        <f>F4-H8-H7</f>
        <v>183290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f>130896+180</f>
        <v>131076</v>
      </c>
    </row>
    <row r="11" spans="1:6" ht="23.25" customHeight="1">
      <c r="A11" s="15"/>
      <c r="B11" s="3"/>
      <c r="C11" s="18" t="s">
        <v>24</v>
      </c>
      <c r="D11" s="8" t="s">
        <v>7</v>
      </c>
      <c r="E11" s="19"/>
      <c r="F11" s="19">
        <f>18755+26</f>
        <v>18781</v>
      </c>
    </row>
    <row r="12" spans="1:6" ht="30">
      <c r="A12" s="15"/>
      <c r="B12" s="3"/>
      <c r="C12" s="18" t="s">
        <v>61</v>
      </c>
      <c r="D12" s="8" t="s">
        <v>63</v>
      </c>
      <c r="E12" s="19"/>
      <c r="F12" s="19">
        <v>500</v>
      </c>
    </row>
    <row r="13" spans="1:6" ht="24" customHeight="1">
      <c r="A13" s="15"/>
      <c r="B13" s="3"/>
      <c r="C13" s="18" t="s">
        <v>8</v>
      </c>
      <c r="D13" s="8" t="s">
        <v>9</v>
      </c>
      <c r="E13" s="19"/>
      <c r="F13" s="19">
        <v>12879</v>
      </c>
    </row>
    <row r="14" spans="1:6" ht="30" hidden="1">
      <c r="A14" s="15"/>
      <c r="B14" s="3"/>
      <c r="C14" s="18" t="s">
        <v>69</v>
      </c>
      <c r="D14" s="8" t="s">
        <v>70</v>
      </c>
      <c r="E14" s="19"/>
      <c r="F14" s="19">
        <v>0</v>
      </c>
    </row>
    <row r="15" spans="1:6" ht="22.5" customHeight="1">
      <c r="A15" s="15"/>
      <c r="B15" s="3"/>
      <c r="C15" s="20" t="s">
        <v>10</v>
      </c>
      <c r="D15" s="9" t="s">
        <v>11</v>
      </c>
      <c r="E15" s="21"/>
      <c r="F15" s="21">
        <v>74894</v>
      </c>
    </row>
    <row r="16" spans="1:6" ht="19.5" customHeight="1" hidden="1">
      <c r="A16" s="15"/>
      <c r="B16" s="3"/>
      <c r="C16" s="20" t="s">
        <v>12</v>
      </c>
      <c r="D16" s="9" t="s">
        <v>13</v>
      </c>
      <c r="E16" s="21"/>
      <c r="F16" s="21">
        <v>0</v>
      </c>
    </row>
    <row r="17" spans="1:6" ht="24.75" customHeight="1">
      <c r="A17" s="15"/>
      <c r="B17" s="3"/>
      <c r="C17" s="20" t="s">
        <v>20</v>
      </c>
      <c r="D17" s="9" t="s">
        <v>21</v>
      </c>
      <c r="E17" s="21"/>
      <c r="F17" s="21">
        <v>1500</v>
      </c>
    </row>
    <row r="18" spans="1:6" ht="25.5" customHeight="1">
      <c r="A18" s="15"/>
      <c r="B18" s="3"/>
      <c r="C18" s="22" t="s">
        <v>2</v>
      </c>
      <c r="D18" s="9" t="s">
        <v>3</v>
      </c>
      <c r="E18" s="21"/>
      <c r="F18" s="21">
        <v>18000</v>
      </c>
    </row>
    <row r="19" spans="1:6" ht="24" customHeight="1">
      <c r="A19" s="15"/>
      <c r="B19" s="3"/>
      <c r="C19" s="22" t="s">
        <v>28</v>
      </c>
      <c r="D19" s="9" t="s">
        <v>31</v>
      </c>
      <c r="E19" s="21"/>
      <c r="F19" s="21">
        <v>1360</v>
      </c>
    </row>
    <row r="20" spans="1:6" ht="45">
      <c r="A20" s="15"/>
      <c r="B20" s="3"/>
      <c r="C20" s="22" t="s">
        <v>32</v>
      </c>
      <c r="D20" s="9" t="s">
        <v>93</v>
      </c>
      <c r="E20" s="21"/>
      <c r="F20" s="21">
        <v>600</v>
      </c>
    </row>
    <row r="21" spans="1:6" ht="45">
      <c r="A21" s="15"/>
      <c r="B21" s="3"/>
      <c r="C21" s="22" t="s">
        <v>33</v>
      </c>
      <c r="D21" s="9" t="s">
        <v>94</v>
      </c>
      <c r="E21" s="21"/>
      <c r="F21" s="21">
        <v>3940</v>
      </c>
    </row>
    <row r="22" spans="1:6" ht="23.25" customHeight="1">
      <c r="A22" s="15"/>
      <c r="B22" s="3"/>
      <c r="C22" s="20" t="s">
        <v>14</v>
      </c>
      <c r="D22" s="9" t="s">
        <v>15</v>
      </c>
      <c r="E22" s="21"/>
      <c r="F22" s="21">
        <v>2700</v>
      </c>
    </row>
    <row r="23" spans="1:6" ht="22.5" customHeight="1">
      <c r="A23" s="15"/>
      <c r="B23" s="3"/>
      <c r="C23" s="20" t="s">
        <v>16</v>
      </c>
      <c r="D23" s="9" t="s">
        <v>17</v>
      </c>
      <c r="E23" s="21"/>
      <c r="F23" s="21">
        <v>3350</v>
      </c>
    </row>
    <row r="24" spans="1:6" ht="31.5" customHeight="1">
      <c r="A24" s="15"/>
      <c r="B24" s="3"/>
      <c r="C24" s="20" t="s">
        <v>25</v>
      </c>
      <c r="D24" s="9" t="s">
        <v>26</v>
      </c>
      <c r="E24" s="21"/>
      <c r="F24" s="21">
        <v>62567</v>
      </c>
    </row>
    <row r="25" spans="1:6" ht="31.5" customHeight="1" hidden="1">
      <c r="A25" s="15"/>
      <c r="B25" s="3"/>
      <c r="C25" s="20" t="s">
        <v>156</v>
      </c>
      <c r="D25" s="9" t="s">
        <v>157</v>
      </c>
      <c r="E25" s="21"/>
      <c r="F25" s="21">
        <v>0</v>
      </c>
    </row>
    <row r="26" spans="1:6" ht="34.5" customHeight="1">
      <c r="A26" s="15"/>
      <c r="B26" s="3"/>
      <c r="C26" s="20" t="s">
        <v>38</v>
      </c>
      <c r="D26" s="9" t="s">
        <v>39</v>
      </c>
      <c r="E26" s="21"/>
      <c r="F26" s="21">
        <v>1000</v>
      </c>
    </row>
    <row r="27" spans="1:6" ht="12.75" customHeight="1">
      <c r="A27" s="15"/>
      <c r="B27" s="11"/>
      <c r="C27" s="25"/>
      <c r="D27" s="7"/>
      <c r="E27" s="26"/>
      <c r="F27" s="26"/>
    </row>
    <row r="28" spans="1:6" ht="32.25" customHeight="1">
      <c r="A28" s="15"/>
      <c r="B28" s="1" t="s">
        <v>66</v>
      </c>
      <c r="C28" s="71" t="s">
        <v>67</v>
      </c>
      <c r="D28" s="72"/>
      <c r="E28" s="2">
        <f>E30</f>
        <v>0</v>
      </c>
      <c r="F28" s="2">
        <f>SUM(F31:F50)</f>
        <v>3017130</v>
      </c>
    </row>
    <row r="29" spans="1:6" ht="9.75" customHeight="1">
      <c r="A29" s="15"/>
      <c r="B29" s="3"/>
      <c r="C29" s="4"/>
      <c r="D29" s="5"/>
      <c r="E29" s="6"/>
      <c r="F29" s="6"/>
    </row>
    <row r="30" spans="1:6" ht="22.5" customHeight="1" hidden="1">
      <c r="A30" s="15"/>
      <c r="B30" s="3"/>
      <c r="C30" s="18" t="s">
        <v>27</v>
      </c>
      <c r="D30" s="8" t="s">
        <v>4</v>
      </c>
      <c r="E30" s="19"/>
      <c r="F30" s="19"/>
    </row>
    <row r="31" spans="1:8" ht="28.5" customHeight="1">
      <c r="A31" s="15"/>
      <c r="B31" s="3"/>
      <c r="C31" s="20" t="s">
        <v>47</v>
      </c>
      <c r="D31" s="9" t="s">
        <v>53</v>
      </c>
      <c r="E31" s="21"/>
      <c r="F31" s="21">
        <v>3000</v>
      </c>
      <c r="H31" s="42">
        <f>F32+F33+F34+F35+F36</f>
        <v>2582017</v>
      </c>
    </row>
    <row r="32" spans="1:8" ht="30" customHeight="1">
      <c r="A32" s="15"/>
      <c r="B32" s="3"/>
      <c r="C32" s="20" t="s">
        <v>44</v>
      </c>
      <c r="D32" s="9" t="s">
        <v>19</v>
      </c>
      <c r="E32" s="21"/>
      <c r="F32" s="21">
        <f>1976892+3144</f>
        <v>1980036</v>
      </c>
      <c r="H32" s="42">
        <f>F31</f>
        <v>3000</v>
      </c>
    </row>
    <row r="33" spans="1:8" ht="24.75" customHeight="1">
      <c r="A33" s="15"/>
      <c r="B33" s="3"/>
      <c r="C33" s="20" t="s">
        <v>22</v>
      </c>
      <c r="D33" s="9" t="s">
        <v>5</v>
      </c>
      <c r="E33" s="21"/>
      <c r="F33" s="21">
        <v>161283</v>
      </c>
      <c r="H33" s="42">
        <f>F28-H31-H32</f>
        <v>432113</v>
      </c>
    </row>
    <row r="34" spans="1:6" ht="23.25" customHeight="1">
      <c r="A34" s="34"/>
      <c r="B34" s="31"/>
      <c r="C34" s="25" t="s">
        <v>23</v>
      </c>
      <c r="D34" s="7" t="s">
        <v>6</v>
      </c>
      <c r="E34" s="26"/>
      <c r="F34" s="26">
        <f>369185+541</f>
        <v>369726</v>
      </c>
    </row>
    <row r="35" spans="1:6" ht="23.25" customHeight="1">
      <c r="A35" s="15"/>
      <c r="B35" s="3"/>
      <c r="C35" s="18" t="s">
        <v>24</v>
      </c>
      <c r="D35" s="8" t="s">
        <v>7</v>
      </c>
      <c r="E35" s="19"/>
      <c r="F35" s="19">
        <f>52895+77</f>
        <v>52972</v>
      </c>
    </row>
    <row r="36" spans="1:6" ht="33.75" customHeight="1">
      <c r="A36" s="15"/>
      <c r="B36" s="3"/>
      <c r="C36" s="18" t="s">
        <v>29</v>
      </c>
      <c r="D36" s="8" t="s">
        <v>30</v>
      </c>
      <c r="E36" s="19"/>
      <c r="F36" s="19">
        <v>18000</v>
      </c>
    </row>
    <row r="37" spans="1:6" ht="26.25" customHeight="1">
      <c r="A37" s="15"/>
      <c r="B37" s="3"/>
      <c r="C37" s="18" t="s">
        <v>8</v>
      </c>
      <c r="D37" s="8" t="s">
        <v>9</v>
      </c>
      <c r="E37" s="19"/>
      <c r="F37" s="19">
        <v>24400</v>
      </c>
    </row>
    <row r="38" spans="1:6" ht="26.25" customHeight="1" hidden="1">
      <c r="A38" s="15"/>
      <c r="B38" s="3"/>
      <c r="C38" s="18" t="s">
        <v>69</v>
      </c>
      <c r="D38" s="8" t="s">
        <v>70</v>
      </c>
      <c r="E38" s="19"/>
      <c r="F38" s="19">
        <v>0</v>
      </c>
    </row>
    <row r="39" spans="1:6" ht="19.5" customHeight="1">
      <c r="A39" s="15"/>
      <c r="B39" s="3"/>
      <c r="C39" s="20" t="s">
        <v>10</v>
      </c>
      <c r="D39" s="9" t="s">
        <v>11</v>
      </c>
      <c r="E39" s="21"/>
      <c r="F39" s="21">
        <v>205577</v>
      </c>
    </row>
    <row r="40" spans="1:6" ht="19.5" customHeight="1">
      <c r="A40" s="15"/>
      <c r="B40" s="3"/>
      <c r="C40" s="20" t="s">
        <v>45</v>
      </c>
      <c r="D40" s="9" t="s">
        <v>13</v>
      </c>
      <c r="E40" s="21"/>
      <c r="F40" s="21">
        <v>3000</v>
      </c>
    </row>
    <row r="41" spans="1:6" ht="24.75" customHeight="1">
      <c r="A41" s="15"/>
      <c r="B41" s="3"/>
      <c r="C41" s="20" t="s">
        <v>20</v>
      </c>
      <c r="D41" s="9" t="s">
        <v>21</v>
      </c>
      <c r="E41" s="21"/>
      <c r="F41" s="21">
        <v>1300</v>
      </c>
    </row>
    <row r="42" spans="1:6" ht="25.5" customHeight="1">
      <c r="A42" s="15"/>
      <c r="B42" s="3"/>
      <c r="C42" s="22" t="s">
        <v>2</v>
      </c>
      <c r="D42" s="9" t="s">
        <v>3</v>
      </c>
      <c r="E42" s="21"/>
      <c r="F42" s="21">
        <v>41427</v>
      </c>
    </row>
    <row r="43" spans="1:6" ht="24" customHeight="1">
      <c r="A43" s="15"/>
      <c r="B43" s="3"/>
      <c r="C43" s="22" t="s">
        <v>28</v>
      </c>
      <c r="D43" s="9" t="s">
        <v>31</v>
      </c>
      <c r="E43" s="21"/>
      <c r="F43" s="21">
        <v>3123</v>
      </c>
    </row>
    <row r="44" spans="1:6" ht="48" customHeight="1">
      <c r="A44" s="15"/>
      <c r="B44" s="3"/>
      <c r="C44" s="22" t="s">
        <v>32</v>
      </c>
      <c r="D44" s="9" t="s">
        <v>93</v>
      </c>
      <c r="E44" s="21"/>
      <c r="F44" s="21">
        <v>1700</v>
      </c>
    </row>
    <row r="45" spans="1:6" ht="46.5" customHeight="1">
      <c r="A45" s="15"/>
      <c r="B45" s="3"/>
      <c r="C45" s="22" t="s">
        <v>33</v>
      </c>
      <c r="D45" s="9" t="s">
        <v>94</v>
      </c>
      <c r="E45" s="21"/>
      <c r="F45" s="21">
        <v>4000</v>
      </c>
    </row>
    <row r="46" spans="1:6" ht="24.75" customHeight="1">
      <c r="A46" s="15"/>
      <c r="B46" s="3"/>
      <c r="C46" s="20" t="s">
        <v>14</v>
      </c>
      <c r="D46" s="9" t="s">
        <v>15</v>
      </c>
      <c r="E46" s="21"/>
      <c r="F46" s="21">
        <v>4600</v>
      </c>
    </row>
    <row r="47" spans="1:6" ht="24" customHeight="1">
      <c r="A47" s="15"/>
      <c r="B47" s="3"/>
      <c r="C47" s="20" t="s">
        <v>16</v>
      </c>
      <c r="D47" s="9" t="s">
        <v>17</v>
      </c>
      <c r="E47" s="21"/>
      <c r="F47" s="21">
        <v>10191</v>
      </c>
    </row>
    <row r="48" spans="1:6" ht="31.5" customHeight="1">
      <c r="A48" s="15"/>
      <c r="B48" s="3"/>
      <c r="C48" s="20" t="s">
        <v>25</v>
      </c>
      <c r="D48" s="9" t="s">
        <v>26</v>
      </c>
      <c r="E48" s="21"/>
      <c r="F48" s="21">
        <v>129866</v>
      </c>
    </row>
    <row r="49" spans="1:6" ht="31.5" customHeight="1">
      <c r="A49" s="15"/>
      <c r="B49" s="3"/>
      <c r="C49" s="20" t="s">
        <v>156</v>
      </c>
      <c r="D49" s="9" t="s">
        <v>157</v>
      </c>
      <c r="E49" s="21"/>
      <c r="F49" s="21">
        <v>552</v>
      </c>
    </row>
    <row r="50" spans="1:6" ht="34.5" customHeight="1">
      <c r="A50" s="15"/>
      <c r="B50" s="3"/>
      <c r="C50" s="20" t="s">
        <v>38</v>
      </c>
      <c r="D50" s="9" t="s">
        <v>39</v>
      </c>
      <c r="E50" s="21"/>
      <c r="F50" s="21">
        <v>2377</v>
      </c>
    </row>
    <row r="51" spans="1:6" ht="15">
      <c r="A51" s="15"/>
      <c r="B51" s="31"/>
      <c r="C51" s="25"/>
      <c r="D51" s="7"/>
      <c r="E51" s="26"/>
      <c r="F51" s="26"/>
    </row>
    <row r="52" spans="1:6" ht="30.75" customHeight="1">
      <c r="A52" s="15"/>
      <c r="B52" s="32" t="s">
        <v>56</v>
      </c>
      <c r="C52" s="71" t="s">
        <v>43</v>
      </c>
      <c r="D52" s="72"/>
      <c r="E52" s="2">
        <v>0</v>
      </c>
      <c r="F52" s="2">
        <f>SUM(F54:F54)</f>
        <v>58248</v>
      </c>
    </row>
    <row r="53" spans="1:6" ht="9.75" customHeight="1">
      <c r="A53" s="15"/>
      <c r="B53" s="3"/>
      <c r="C53" s="4"/>
      <c r="D53" s="5"/>
      <c r="E53" s="6"/>
      <c r="F53" s="6"/>
    </row>
    <row r="54" spans="1:6" ht="30" customHeight="1">
      <c r="A54" s="15"/>
      <c r="B54" s="3"/>
      <c r="C54" s="22" t="s">
        <v>25</v>
      </c>
      <c r="D54" s="9" t="s">
        <v>26</v>
      </c>
      <c r="E54" s="21"/>
      <c r="F54" s="21">
        <v>58248</v>
      </c>
    </row>
    <row r="55" spans="1:6" ht="15.75" customHeight="1">
      <c r="A55" s="15"/>
      <c r="B55" s="31"/>
      <c r="C55" s="28"/>
      <c r="D55" s="5"/>
      <c r="E55" s="29"/>
      <c r="F55" s="29"/>
    </row>
    <row r="56" spans="1:6" ht="12.75">
      <c r="A56" s="64"/>
      <c r="B56" s="66" t="s">
        <v>46</v>
      </c>
      <c r="C56" s="66"/>
      <c r="D56" s="67"/>
      <c r="E56" s="69">
        <f>E52+E28</f>
        <v>0</v>
      </c>
      <c r="F56" s="60">
        <f>F52+F28+F4</f>
        <v>4173577</v>
      </c>
    </row>
    <row r="57" spans="1:6" ht="12.75">
      <c r="A57" s="65"/>
      <c r="B57" s="68"/>
      <c r="C57" s="68"/>
      <c r="D57" s="61"/>
      <c r="E57" s="70"/>
      <c r="F57" s="61"/>
    </row>
    <row r="58" spans="1:6" ht="36" customHeight="1">
      <c r="A58" s="16">
        <v>854</v>
      </c>
      <c r="B58" s="73" t="s">
        <v>57</v>
      </c>
      <c r="C58" s="74"/>
      <c r="D58" s="75"/>
      <c r="E58" s="17">
        <f>E59</f>
        <v>0</v>
      </c>
      <c r="F58" s="17">
        <f>F59</f>
        <v>1800</v>
      </c>
    </row>
    <row r="59" spans="1:6" ht="37.5" customHeight="1">
      <c r="A59" s="14"/>
      <c r="B59" s="1" t="s">
        <v>58</v>
      </c>
      <c r="C59" s="71" t="s">
        <v>59</v>
      </c>
      <c r="D59" s="72"/>
      <c r="E59" s="2">
        <f>E61</f>
        <v>0</v>
      </c>
      <c r="F59" s="2">
        <f>F61</f>
        <v>1800</v>
      </c>
    </row>
    <row r="60" spans="1:6" ht="9.75" customHeight="1">
      <c r="A60" s="15"/>
      <c r="B60" s="3"/>
      <c r="C60" s="4"/>
      <c r="D60" s="5"/>
      <c r="E60" s="6"/>
      <c r="F60" s="6"/>
    </row>
    <row r="61" spans="1:6" ht="22.5" customHeight="1">
      <c r="A61" s="15"/>
      <c r="B61" s="3"/>
      <c r="C61" s="18" t="s">
        <v>62</v>
      </c>
      <c r="D61" s="8" t="s">
        <v>60</v>
      </c>
      <c r="E61" s="19"/>
      <c r="F61" s="19">
        <v>1800</v>
      </c>
    </row>
    <row r="62" spans="1:6" ht="14.25" customHeight="1">
      <c r="A62" s="27"/>
      <c r="B62" s="31"/>
      <c r="C62" s="28"/>
      <c r="D62" s="5"/>
      <c r="E62" s="29"/>
      <c r="F62" s="30"/>
    </row>
    <row r="63" spans="1:6" ht="12.75">
      <c r="A63" s="64"/>
      <c r="B63" s="66" t="s">
        <v>48</v>
      </c>
      <c r="C63" s="66"/>
      <c r="D63" s="67"/>
      <c r="E63" s="69">
        <v>0</v>
      </c>
      <c r="F63" s="60">
        <f>F59</f>
        <v>1800</v>
      </c>
    </row>
    <row r="64" spans="1:6" ht="12.75">
      <c r="A64" s="65"/>
      <c r="B64" s="68"/>
      <c r="C64" s="68"/>
      <c r="D64" s="61"/>
      <c r="E64" s="70"/>
      <c r="F64" s="61"/>
    </row>
  </sheetData>
  <sheetProtection/>
  <mergeCells count="15">
    <mergeCell ref="A56:A57"/>
    <mergeCell ref="C4:D4"/>
    <mergeCell ref="B58:D58"/>
    <mergeCell ref="C28:D28"/>
    <mergeCell ref="B56:D57"/>
    <mergeCell ref="A63:A64"/>
    <mergeCell ref="B63:D64"/>
    <mergeCell ref="E63:E64"/>
    <mergeCell ref="E56:E57"/>
    <mergeCell ref="F56:F57"/>
    <mergeCell ref="A1:F1"/>
    <mergeCell ref="C59:D59"/>
    <mergeCell ref="F63:F64"/>
    <mergeCell ref="B3:D3"/>
    <mergeCell ref="C52:D52"/>
  </mergeCells>
  <printOptions/>
  <pageMargins left="0.75" right="0.75" top="0.49" bottom="0.4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I11" sqref="I11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1:6" ht="39.75" customHeight="1">
      <c r="A1" s="76" t="s">
        <v>163</v>
      </c>
      <c r="B1" s="77"/>
      <c r="C1" s="77"/>
      <c r="D1" s="77"/>
      <c r="E1" s="77"/>
      <c r="F1" s="77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13" t="s">
        <v>41</v>
      </c>
      <c r="F2" s="13" t="s">
        <v>42</v>
      </c>
    </row>
    <row r="3" spans="1:6" ht="36" customHeight="1">
      <c r="A3" s="16">
        <v>801</v>
      </c>
      <c r="B3" s="73" t="s">
        <v>50</v>
      </c>
      <c r="C3" s="74"/>
      <c r="D3" s="75"/>
      <c r="E3" s="17">
        <f>E4</f>
        <v>0</v>
      </c>
      <c r="F3" s="17">
        <f>F4+F25+F30+F34</f>
        <v>5659860</v>
      </c>
    </row>
    <row r="4" spans="1:6" ht="37.5" customHeight="1">
      <c r="A4" s="14"/>
      <c r="B4" s="1" t="s">
        <v>66</v>
      </c>
      <c r="C4" s="71" t="s">
        <v>67</v>
      </c>
      <c r="D4" s="72"/>
      <c r="E4" s="2">
        <f>E6</f>
        <v>0</v>
      </c>
      <c r="F4" s="2">
        <f>SUM(F7:F23)</f>
        <v>5526905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 hidden="1">
      <c r="A6" s="15"/>
      <c r="B6" s="3"/>
      <c r="C6" s="18" t="s">
        <v>27</v>
      </c>
      <c r="D6" s="8" t="s">
        <v>4</v>
      </c>
      <c r="E6" s="19"/>
      <c r="F6" s="19"/>
    </row>
    <row r="7" spans="1:8" ht="27.75" customHeight="1">
      <c r="A7" s="15"/>
      <c r="B7" s="3"/>
      <c r="C7" s="20" t="s">
        <v>47</v>
      </c>
      <c r="D7" s="9" t="s">
        <v>53</v>
      </c>
      <c r="E7" s="19"/>
      <c r="F7" s="19">
        <v>3000</v>
      </c>
      <c r="H7" s="42">
        <f>F8+F9+F10+F11</f>
        <v>4967517</v>
      </c>
    </row>
    <row r="8" spans="1:8" ht="27.75" customHeight="1">
      <c r="A8" s="15"/>
      <c r="B8" s="3"/>
      <c r="C8" s="20" t="s">
        <v>44</v>
      </c>
      <c r="D8" s="9" t="s">
        <v>19</v>
      </c>
      <c r="E8" s="21"/>
      <c r="F8" s="21">
        <f>3808000+3040</f>
        <v>3811040</v>
      </c>
      <c r="H8" s="42">
        <f>F7</f>
        <v>3000</v>
      </c>
    </row>
    <row r="9" spans="1:8" ht="25.5" customHeight="1">
      <c r="A9" s="15"/>
      <c r="B9" s="3"/>
      <c r="C9" s="20" t="s">
        <v>22</v>
      </c>
      <c r="D9" s="9" t="s">
        <v>5</v>
      </c>
      <c r="E9" s="21"/>
      <c r="F9" s="21">
        <v>341026</v>
      </c>
      <c r="H9" s="42">
        <f>F4-H7-H8</f>
        <v>556388</v>
      </c>
    </row>
    <row r="10" spans="1:6" ht="27" customHeight="1">
      <c r="A10" s="15"/>
      <c r="B10" s="3"/>
      <c r="C10" s="18" t="s">
        <v>23</v>
      </c>
      <c r="D10" s="8" t="s">
        <v>6</v>
      </c>
      <c r="E10" s="19"/>
      <c r="F10" s="19">
        <f>713234+523</f>
        <v>713757</v>
      </c>
    </row>
    <row r="11" spans="1:6" ht="26.25" customHeight="1">
      <c r="A11" s="15"/>
      <c r="B11" s="3"/>
      <c r="C11" s="18" t="s">
        <v>24</v>
      </c>
      <c r="D11" s="8" t="s">
        <v>7</v>
      </c>
      <c r="E11" s="19"/>
      <c r="F11" s="19">
        <f>101620+74</f>
        <v>101694</v>
      </c>
    </row>
    <row r="12" spans="1:6" ht="27.75" customHeight="1">
      <c r="A12" s="15"/>
      <c r="B12" s="3"/>
      <c r="C12" s="18" t="s">
        <v>8</v>
      </c>
      <c r="D12" s="8" t="s">
        <v>9</v>
      </c>
      <c r="E12" s="19"/>
      <c r="F12" s="19">
        <v>10966</v>
      </c>
    </row>
    <row r="13" spans="1:6" ht="25.5" customHeight="1">
      <c r="A13" s="15"/>
      <c r="B13" s="3"/>
      <c r="C13" s="20" t="s">
        <v>10</v>
      </c>
      <c r="D13" s="9" t="s">
        <v>11</v>
      </c>
      <c r="E13" s="21"/>
      <c r="F13" s="21">
        <v>264621</v>
      </c>
    </row>
    <row r="14" spans="1:6" ht="27" customHeight="1" hidden="1">
      <c r="A14" s="15"/>
      <c r="B14" s="3"/>
      <c r="C14" s="20" t="s">
        <v>45</v>
      </c>
      <c r="D14" s="9" t="s">
        <v>13</v>
      </c>
      <c r="E14" s="21"/>
      <c r="F14" s="21">
        <v>0</v>
      </c>
    </row>
    <row r="15" spans="1:6" ht="24.75" customHeight="1">
      <c r="A15" s="15"/>
      <c r="B15" s="3"/>
      <c r="C15" s="20" t="s">
        <v>20</v>
      </c>
      <c r="D15" s="9" t="s">
        <v>21</v>
      </c>
      <c r="E15" s="21"/>
      <c r="F15" s="21">
        <v>2300</v>
      </c>
    </row>
    <row r="16" spans="1:6" ht="25.5" customHeight="1">
      <c r="A16" s="15"/>
      <c r="B16" s="3"/>
      <c r="C16" s="22" t="s">
        <v>2</v>
      </c>
      <c r="D16" s="9" t="s">
        <v>3</v>
      </c>
      <c r="E16" s="21"/>
      <c r="F16" s="21">
        <v>12507</v>
      </c>
    </row>
    <row r="17" spans="1:6" ht="29.25" customHeight="1">
      <c r="A17" s="15"/>
      <c r="B17" s="3"/>
      <c r="C17" s="22" t="s">
        <v>28</v>
      </c>
      <c r="D17" s="9" t="s">
        <v>31</v>
      </c>
      <c r="E17" s="21"/>
      <c r="F17" s="21">
        <v>2300</v>
      </c>
    </row>
    <row r="18" spans="1:6" ht="50.25" customHeight="1">
      <c r="A18" s="15"/>
      <c r="B18" s="3"/>
      <c r="C18" s="22" t="s">
        <v>32</v>
      </c>
      <c r="D18" s="9" t="s">
        <v>93</v>
      </c>
      <c r="E18" s="21"/>
      <c r="F18" s="21">
        <v>2300</v>
      </c>
    </row>
    <row r="19" spans="1:6" ht="50.25" customHeight="1">
      <c r="A19" s="15"/>
      <c r="B19" s="3"/>
      <c r="C19" s="22" t="s">
        <v>33</v>
      </c>
      <c r="D19" s="9" t="s">
        <v>94</v>
      </c>
      <c r="E19" s="21"/>
      <c r="F19" s="21">
        <v>3600</v>
      </c>
    </row>
    <row r="20" spans="1:6" ht="28.5" customHeight="1">
      <c r="A20" s="15"/>
      <c r="B20" s="3"/>
      <c r="C20" s="20" t="s">
        <v>14</v>
      </c>
      <c r="D20" s="9" t="s">
        <v>15</v>
      </c>
      <c r="E20" s="21"/>
      <c r="F20" s="21">
        <v>4629</v>
      </c>
    </row>
    <row r="21" spans="1:6" ht="28.5" customHeight="1">
      <c r="A21" s="15"/>
      <c r="B21" s="3"/>
      <c r="C21" s="20" t="s">
        <v>16</v>
      </c>
      <c r="D21" s="9" t="s">
        <v>17</v>
      </c>
      <c r="E21" s="21"/>
      <c r="F21" s="21">
        <v>8661</v>
      </c>
    </row>
    <row r="22" spans="1:6" ht="37.5" customHeight="1">
      <c r="A22" s="15"/>
      <c r="B22" s="3"/>
      <c r="C22" s="20" t="s">
        <v>25</v>
      </c>
      <c r="D22" s="9" t="s">
        <v>26</v>
      </c>
      <c r="E22" s="21"/>
      <c r="F22" s="21">
        <v>228511</v>
      </c>
    </row>
    <row r="23" spans="1:6" ht="37.5" customHeight="1">
      <c r="A23" s="15"/>
      <c r="B23" s="57"/>
      <c r="C23" s="20" t="s">
        <v>156</v>
      </c>
      <c r="D23" s="9" t="s">
        <v>157</v>
      </c>
      <c r="E23" s="21"/>
      <c r="F23" s="21">
        <v>15993</v>
      </c>
    </row>
    <row r="24" spans="1:6" ht="15">
      <c r="A24" s="15"/>
      <c r="B24" s="11"/>
      <c r="C24" s="25"/>
      <c r="D24" s="7"/>
      <c r="E24" s="26"/>
      <c r="F24" s="26"/>
    </row>
    <row r="25" spans="1:6" ht="37.5" customHeight="1">
      <c r="A25" s="15"/>
      <c r="B25" s="32" t="s">
        <v>71</v>
      </c>
      <c r="C25" s="62" t="s">
        <v>72</v>
      </c>
      <c r="D25" s="63"/>
      <c r="E25" s="33"/>
      <c r="F25" s="33">
        <f>SUM(F27:F28)</f>
        <v>38121</v>
      </c>
    </row>
    <row r="26" spans="1:6" ht="9.75" customHeight="1">
      <c r="A26" s="15"/>
      <c r="B26" s="3"/>
      <c r="C26" s="4"/>
      <c r="D26" s="5"/>
      <c r="E26" s="6"/>
      <c r="F26" s="6"/>
    </row>
    <row r="27" spans="1:6" ht="23.25" customHeight="1">
      <c r="A27" s="15"/>
      <c r="B27" s="3"/>
      <c r="C27" s="20" t="s">
        <v>10</v>
      </c>
      <c r="D27" s="9" t="s">
        <v>11</v>
      </c>
      <c r="E27" s="21"/>
      <c r="F27" s="21">
        <v>36055</v>
      </c>
    </row>
    <row r="28" spans="1:6" ht="25.5" customHeight="1">
      <c r="A28" s="15"/>
      <c r="B28" s="3"/>
      <c r="C28" s="20" t="s">
        <v>2</v>
      </c>
      <c r="D28" s="9" t="s">
        <v>3</v>
      </c>
      <c r="E28" s="21"/>
      <c r="F28" s="21">
        <v>2066</v>
      </c>
    </row>
    <row r="29" spans="1:6" ht="15">
      <c r="A29" s="34"/>
      <c r="B29" s="11"/>
      <c r="C29" s="25"/>
      <c r="D29" s="7"/>
      <c r="E29" s="26"/>
      <c r="F29" s="26"/>
    </row>
    <row r="30" spans="1:6" ht="37.5" customHeight="1">
      <c r="A30" s="15"/>
      <c r="B30" s="32" t="s">
        <v>56</v>
      </c>
      <c r="C30" s="62" t="s">
        <v>43</v>
      </c>
      <c r="D30" s="63"/>
      <c r="E30" s="33">
        <v>0</v>
      </c>
      <c r="F30" s="33">
        <f>SUM(F32:F32)</f>
        <v>56190</v>
      </c>
    </row>
    <row r="31" spans="1:6" ht="9.75" customHeight="1">
      <c r="A31" s="15"/>
      <c r="B31" s="3"/>
      <c r="C31" s="4"/>
      <c r="D31" s="5"/>
      <c r="E31" s="6"/>
      <c r="F31" s="6"/>
    </row>
    <row r="32" spans="1:6" ht="30" customHeight="1">
      <c r="A32" s="15"/>
      <c r="B32" s="3"/>
      <c r="C32" s="22" t="s">
        <v>25</v>
      </c>
      <c r="D32" s="9" t="s">
        <v>26</v>
      </c>
      <c r="E32" s="21"/>
      <c r="F32" s="21">
        <v>56190</v>
      </c>
    </row>
    <row r="33" spans="1:6" ht="15.75" customHeight="1">
      <c r="A33" s="15"/>
      <c r="B33" s="31"/>
      <c r="C33" s="28"/>
      <c r="D33" s="5"/>
      <c r="E33" s="29"/>
      <c r="F33" s="29"/>
    </row>
    <row r="34" spans="1:6" ht="35.25" customHeight="1">
      <c r="A34" s="15"/>
      <c r="B34" s="1" t="s">
        <v>56</v>
      </c>
      <c r="C34" s="71" t="s">
        <v>177</v>
      </c>
      <c r="D34" s="72"/>
      <c r="E34" s="2">
        <v>0</v>
      </c>
      <c r="F34" s="2">
        <f>SUM(F36:F38)</f>
        <v>38644</v>
      </c>
    </row>
    <row r="35" spans="1:6" ht="9.75" customHeight="1">
      <c r="A35" s="15"/>
      <c r="B35" s="3"/>
      <c r="C35" s="4"/>
      <c r="D35" s="5"/>
      <c r="E35" s="6"/>
      <c r="F35" s="6"/>
    </row>
    <row r="36" spans="1:6" ht="21" customHeight="1">
      <c r="A36" s="15"/>
      <c r="B36" s="3"/>
      <c r="C36" s="20" t="s">
        <v>98</v>
      </c>
      <c r="D36" s="9" t="s">
        <v>176</v>
      </c>
      <c r="E36" s="21"/>
      <c r="F36" s="21">
        <v>2028</v>
      </c>
    </row>
    <row r="37" spans="1:6" ht="21" customHeight="1">
      <c r="A37" s="15"/>
      <c r="B37" s="3"/>
      <c r="C37" s="20" t="s">
        <v>99</v>
      </c>
      <c r="D37" s="9" t="s">
        <v>3</v>
      </c>
      <c r="E37" s="21"/>
      <c r="F37" s="21">
        <v>3381</v>
      </c>
    </row>
    <row r="38" spans="1:6" ht="21" customHeight="1">
      <c r="A38" s="15"/>
      <c r="B38" s="3"/>
      <c r="C38" s="20" t="s">
        <v>100</v>
      </c>
      <c r="D38" s="9" t="s">
        <v>90</v>
      </c>
      <c r="E38" s="21"/>
      <c r="F38" s="21">
        <v>33235</v>
      </c>
    </row>
    <row r="39" spans="1:6" ht="13.5" customHeight="1">
      <c r="A39" s="34"/>
      <c r="B39" s="11"/>
      <c r="C39" s="25"/>
      <c r="D39" s="7"/>
      <c r="E39" s="26"/>
      <c r="F39" s="26"/>
    </row>
    <row r="40" spans="1:6" ht="12.75">
      <c r="A40" s="64"/>
      <c r="B40" s="66" t="s">
        <v>46</v>
      </c>
      <c r="C40" s="66"/>
      <c r="D40" s="67"/>
      <c r="E40" s="69">
        <f>E30+E25+E4</f>
        <v>0</v>
      </c>
      <c r="F40" s="60">
        <f>F30+F25+F4+F34</f>
        <v>5659860</v>
      </c>
    </row>
    <row r="41" spans="1:6" ht="12.75">
      <c r="A41" s="65"/>
      <c r="B41" s="68"/>
      <c r="C41" s="68"/>
      <c r="D41" s="61"/>
      <c r="E41" s="70"/>
      <c r="F41" s="61"/>
    </row>
    <row r="42" spans="1:6" ht="36" customHeight="1">
      <c r="A42" s="16">
        <v>854</v>
      </c>
      <c r="B42" s="73" t="s">
        <v>57</v>
      </c>
      <c r="C42" s="74"/>
      <c r="D42" s="75"/>
      <c r="E42" s="17">
        <f>E43</f>
        <v>0</v>
      </c>
      <c r="F42" s="17">
        <f>F43</f>
        <v>2700</v>
      </c>
    </row>
    <row r="43" spans="1:6" ht="37.5" customHeight="1">
      <c r="A43" s="14"/>
      <c r="B43" s="1" t="s">
        <v>58</v>
      </c>
      <c r="C43" s="71" t="s">
        <v>59</v>
      </c>
      <c r="D43" s="72"/>
      <c r="E43" s="2">
        <f>E45</f>
        <v>0</v>
      </c>
      <c r="F43" s="2">
        <f>F45</f>
        <v>2700</v>
      </c>
    </row>
    <row r="44" spans="1:6" ht="9.75" customHeight="1">
      <c r="A44" s="15"/>
      <c r="B44" s="3"/>
      <c r="C44" s="4"/>
      <c r="D44" s="5"/>
      <c r="E44" s="6"/>
      <c r="F44" s="6"/>
    </row>
    <row r="45" spans="1:6" ht="22.5" customHeight="1">
      <c r="A45" s="15"/>
      <c r="B45" s="3"/>
      <c r="C45" s="18" t="s">
        <v>62</v>
      </c>
      <c r="D45" s="8" t="s">
        <v>60</v>
      </c>
      <c r="E45" s="19"/>
      <c r="F45" s="19">
        <v>2700</v>
      </c>
    </row>
    <row r="46" spans="1:6" ht="14.25" customHeight="1">
      <c r="A46" s="27"/>
      <c r="B46" s="31"/>
      <c r="C46" s="28"/>
      <c r="D46" s="5"/>
      <c r="E46" s="29"/>
      <c r="F46" s="30"/>
    </row>
    <row r="47" spans="1:6" ht="12.75">
      <c r="A47" s="64"/>
      <c r="B47" s="66" t="s">
        <v>48</v>
      </c>
      <c r="C47" s="66"/>
      <c r="D47" s="67"/>
      <c r="E47" s="69">
        <f>E4</f>
        <v>0</v>
      </c>
      <c r="F47" s="60">
        <f>F43</f>
        <v>2700</v>
      </c>
    </row>
    <row r="48" spans="1:6" ht="12.75">
      <c r="A48" s="65"/>
      <c r="B48" s="68"/>
      <c r="C48" s="68"/>
      <c r="D48" s="61"/>
      <c r="E48" s="70"/>
      <c r="F48" s="61"/>
    </row>
  </sheetData>
  <sheetProtection/>
  <mergeCells count="16">
    <mergeCell ref="A40:A41"/>
    <mergeCell ref="A47:A48"/>
    <mergeCell ref="A1:F1"/>
    <mergeCell ref="C43:D43"/>
    <mergeCell ref="B47:D48"/>
    <mergeCell ref="E47:E48"/>
    <mergeCell ref="E40:E41"/>
    <mergeCell ref="F40:F41"/>
    <mergeCell ref="F47:F48"/>
    <mergeCell ref="B3:D3"/>
    <mergeCell ref="C30:D30"/>
    <mergeCell ref="C4:D4"/>
    <mergeCell ref="B42:D42"/>
    <mergeCell ref="C25:D25"/>
    <mergeCell ref="B40:D41"/>
    <mergeCell ref="C34:D34"/>
  </mergeCells>
  <printOptions/>
  <pageMargins left="0.75" right="0.75" top="0.51" bottom="0.5" header="0.5" footer="0.5"/>
  <pageSetup horizontalDpi="600" verticalDpi="600" orientation="portrait" paperSize="9" scale="9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8"/>
  <sheetViews>
    <sheetView view="pageBreakPreview" zoomScaleSheetLayoutView="100" zoomScalePageLayoutView="0" workbookViewId="0" topLeftCell="A81">
      <selection activeCell="A86" sqref="A86:F86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1:6" ht="39.75" customHeight="1">
      <c r="A1" s="76" t="s">
        <v>164</v>
      </c>
      <c r="B1" s="77"/>
      <c r="C1" s="77"/>
      <c r="D1" s="77"/>
      <c r="E1" s="77"/>
      <c r="F1" s="77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13" t="s">
        <v>41</v>
      </c>
      <c r="F2" s="13" t="s">
        <v>42</v>
      </c>
    </row>
    <row r="3" spans="1:6" ht="30" customHeight="1">
      <c r="A3" s="16">
        <v>801</v>
      </c>
      <c r="B3" s="73" t="s">
        <v>50</v>
      </c>
      <c r="C3" s="74"/>
      <c r="D3" s="75"/>
      <c r="E3" s="17">
        <f>E4</f>
        <v>0</v>
      </c>
      <c r="F3" s="17">
        <f>F4+F28+F42+F46+F56</f>
        <v>2627995</v>
      </c>
    </row>
    <row r="4" spans="1:6" ht="32.25" customHeight="1">
      <c r="A4" s="14"/>
      <c r="B4" s="1" t="s">
        <v>66</v>
      </c>
      <c r="C4" s="71" t="s">
        <v>67</v>
      </c>
      <c r="D4" s="72"/>
      <c r="E4" s="2">
        <f>E6</f>
        <v>0</v>
      </c>
      <c r="F4" s="2">
        <f>SUM(F7:F26)</f>
        <v>2413572</v>
      </c>
    </row>
    <row r="5" spans="1:6" ht="9.75" customHeight="1">
      <c r="A5" s="15"/>
      <c r="B5" s="3"/>
      <c r="C5" s="4"/>
      <c r="D5" s="5"/>
      <c r="E5" s="6"/>
      <c r="F5" s="6"/>
    </row>
    <row r="6" spans="1:6" ht="18.75" customHeight="1" hidden="1">
      <c r="A6" s="15"/>
      <c r="B6" s="3"/>
      <c r="C6" s="18" t="s">
        <v>27</v>
      </c>
      <c r="D6" s="8" t="s">
        <v>4</v>
      </c>
      <c r="E6" s="19"/>
      <c r="F6" s="19"/>
    </row>
    <row r="7" spans="1:8" ht="27.75" customHeight="1">
      <c r="A7" s="15"/>
      <c r="B7" s="3"/>
      <c r="C7" s="20" t="s">
        <v>47</v>
      </c>
      <c r="D7" s="9" t="s">
        <v>53</v>
      </c>
      <c r="E7" s="19"/>
      <c r="F7" s="19">
        <v>1250</v>
      </c>
      <c r="H7" s="42">
        <f>F8+F9+F10+F11+F12</f>
        <v>2100852</v>
      </c>
    </row>
    <row r="8" spans="1:8" ht="27" customHeight="1">
      <c r="A8" s="15"/>
      <c r="B8" s="3"/>
      <c r="C8" s="20" t="s">
        <v>44</v>
      </c>
      <c r="D8" s="9" t="s">
        <v>19</v>
      </c>
      <c r="E8" s="21"/>
      <c r="F8" s="21">
        <f>1591237+2097+1</f>
        <v>1593335</v>
      </c>
      <c r="H8" s="42">
        <f>F7</f>
        <v>1250</v>
      </c>
    </row>
    <row r="9" spans="1:8" ht="20.25" customHeight="1">
      <c r="A9" s="15"/>
      <c r="B9" s="3"/>
      <c r="C9" s="20" t="s">
        <v>22</v>
      </c>
      <c r="D9" s="9" t="s">
        <v>5</v>
      </c>
      <c r="E9" s="21"/>
      <c r="F9" s="21">
        <v>152040</v>
      </c>
      <c r="H9" s="42">
        <f>F4-H7-H8</f>
        <v>311470</v>
      </c>
    </row>
    <row r="10" spans="1:6" ht="18" customHeight="1">
      <c r="A10" s="15"/>
      <c r="B10" s="3"/>
      <c r="C10" s="18" t="s">
        <v>23</v>
      </c>
      <c r="D10" s="8" t="s">
        <v>6</v>
      </c>
      <c r="E10" s="19"/>
      <c r="F10" s="19">
        <f>298816+360</f>
        <v>299176</v>
      </c>
    </row>
    <row r="11" spans="1:6" ht="21" customHeight="1">
      <c r="A11" s="15"/>
      <c r="B11" s="3"/>
      <c r="C11" s="18" t="s">
        <v>24</v>
      </c>
      <c r="D11" s="8" t="s">
        <v>7</v>
      </c>
      <c r="E11" s="19"/>
      <c r="F11" s="19">
        <f>38250+51</f>
        <v>38301</v>
      </c>
    </row>
    <row r="12" spans="1:6" ht="24" customHeight="1">
      <c r="A12" s="15"/>
      <c r="B12" s="3"/>
      <c r="C12" s="18" t="s">
        <v>29</v>
      </c>
      <c r="D12" s="8" t="s">
        <v>30</v>
      </c>
      <c r="E12" s="19"/>
      <c r="F12" s="19">
        <v>18000</v>
      </c>
    </row>
    <row r="13" spans="1:6" ht="22.5" customHeight="1">
      <c r="A13" s="15"/>
      <c r="B13" s="3"/>
      <c r="C13" s="18" t="s">
        <v>8</v>
      </c>
      <c r="D13" s="8" t="s">
        <v>9</v>
      </c>
      <c r="E13" s="19"/>
      <c r="F13" s="19">
        <v>10842</v>
      </c>
    </row>
    <row r="14" spans="1:6" ht="30" hidden="1">
      <c r="A14" s="15"/>
      <c r="B14" s="3"/>
      <c r="C14" s="18" t="s">
        <v>69</v>
      </c>
      <c r="D14" s="8" t="s">
        <v>70</v>
      </c>
      <c r="E14" s="19"/>
      <c r="F14" s="19">
        <v>0</v>
      </c>
    </row>
    <row r="15" spans="1:6" ht="23.25" customHeight="1">
      <c r="A15" s="15"/>
      <c r="B15" s="3"/>
      <c r="C15" s="20" t="s">
        <v>10</v>
      </c>
      <c r="D15" s="9" t="s">
        <v>11</v>
      </c>
      <c r="E15" s="21"/>
      <c r="F15" s="21">
        <v>128000</v>
      </c>
    </row>
    <row r="16" spans="1:6" ht="17.25" customHeight="1">
      <c r="A16" s="15"/>
      <c r="B16" s="3"/>
      <c r="C16" s="20" t="s">
        <v>12</v>
      </c>
      <c r="D16" s="9" t="s">
        <v>13</v>
      </c>
      <c r="E16" s="21"/>
      <c r="F16" s="21">
        <v>7600</v>
      </c>
    </row>
    <row r="17" spans="1:6" ht="19.5" customHeight="1">
      <c r="A17" s="15"/>
      <c r="B17" s="3"/>
      <c r="C17" s="20" t="s">
        <v>20</v>
      </c>
      <c r="D17" s="9" t="s">
        <v>21</v>
      </c>
      <c r="E17" s="21"/>
      <c r="F17" s="21">
        <v>4000</v>
      </c>
    </row>
    <row r="18" spans="1:6" ht="20.25" customHeight="1">
      <c r="A18" s="15"/>
      <c r="B18" s="3"/>
      <c r="C18" s="22" t="s">
        <v>2</v>
      </c>
      <c r="D18" s="9" t="s">
        <v>3</v>
      </c>
      <c r="E18" s="21"/>
      <c r="F18" s="21">
        <v>17222</v>
      </c>
    </row>
    <row r="19" spans="1:6" ht="21" customHeight="1">
      <c r="A19" s="15"/>
      <c r="B19" s="3"/>
      <c r="C19" s="22" t="s">
        <v>28</v>
      </c>
      <c r="D19" s="9" t="s">
        <v>31</v>
      </c>
      <c r="E19" s="21"/>
      <c r="F19" s="21">
        <v>4100</v>
      </c>
    </row>
    <row r="20" spans="1:6" ht="45">
      <c r="A20" s="15"/>
      <c r="B20" s="3"/>
      <c r="C20" s="22" t="s">
        <v>32</v>
      </c>
      <c r="D20" s="9" t="s">
        <v>93</v>
      </c>
      <c r="E20" s="21"/>
      <c r="F20" s="21">
        <v>2100</v>
      </c>
    </row>
    <row r="21" spans="1:6" ht="45">
      <c r="A21" s="15"/>
      <c r="B21" s="3"/>
      <c r="C21" s="22" t="s">
        <v>33</v>
      </c>
      <c r="D21" s="9" t="s">
        <v>94</v>
      </c>
      <c r="E21" s="21"/>
      <c r="F21" s="21">
        <v>3400</v>
      </c>
    </row>
    <row r="22" spans="1:6" ht="30" hidden="1">
      <c r="A22" s="15"/>
      <c r="B22" s="3"/>
      <c r="C22" s="22" t="s">
        <v>73</v>
      </c>
      <c r="D22" s="9" t="s">
        <v>74</v>
      </c>
      <c r="E22" s="21"/>
      <c r="F22" s="21">
        <v>0</v>
      </c>
    </row>
    <row r="23" spans="1:6" ht="21.75" customHeight="1">
      <c r="A23" s="15"/>
      <c r="B23" s="3"/>
      <c r="C23" s="20" t="s">
        <v>14</v>
      </c>
      <c r="D23" s="9" t="s">
        <v>15</v>
      </c>
      <c r="E23" s="21"/>
      <c r="F23" s="21">
        <v>3972</v>
      </c>
    </row>
    <row r="24" spans="1:6" ht="20.25" customHeight="1">
      <c r="A24" s="15"/>
      <c r="B24" s="3"/>
      <c r="C24" s="20" t="s">
        <v>16</v>
      </c>
      <c r="D24" s="9" t="s">
        <v>17</v>
      </c>
      <c r="E24" s="21"/>
      <c r="F24" s="21">
        <v>10738</v>
      </c>
    </row>
    <row r="25" spans="1:6" ht="31.5" customHeight="1">
      <c r="A25" s="15"/>
      <c r="B25" s="3"/>
      <c r="C25" s="20" t="s">
        <v>25</v>
      </c>
      <c r="D25" s="9" t="s">
        <v>26</v>
      </c>
      <c r="E25" s="21"/>
      <c r="F25" s="21">
        <v>116996</v>
      </c>
    </row>
    <row r="26" spans="1:6" ht="30.75" customHeight="1">
      <c r="A26" s="15"/>
      <c r="B26" s="3"/>
      <c r="C26" s="20" t="s">
        <v>38</v>
      </c>
      <c r="D26" s="9" t="s">
        <v>39</v>
      </c>
      <c r="E26" s="21"/>
      <c r="F26" s="21">
        <v>2500</v>
      </c>
    </row>
    <row r="27" spans="1:6" ht="13.5" customHeight="1">
      <c r="A27" s="15"/>
      <c r="B27" s="11"/>
      <c r="C27" s="25"/>
      <c r="D27" s="7"/>
      <c r="E27" s="26"/>
      <c r="F27" s="26"/>
    </row>
    <row r="28" spans="1:6" ht="33.75" customHeight="1">
      <c r="A28" s="15"/>
      <c r="B28" s="32" t="s">
        <v>71</v>
      </c>
      <c r="C28" s="62" t="s">
        <v>72</v>
      </c>
      <c r="D28" s="63"/>
      <c r="E28" s="33">
        <f>E30</f>
        <v>0</v>
      </c>
      <c r="F28" s="33">
        <f>SUM(F31:F40)</f>
        <v>114794</v>
      </c>
    </row>
    <row r="29" spans="1:6" ht="9.75" customHeight="1">
      <c r="A29" s="15"/>
      <c r="B29" s="3"/>
      <c r="C29" s="4"/>
      <c r="D29" s="5"/>
      <c r="E29" s="6"/>
      <c r="F29" s="6"/>
    </row>
    <row r="30" spans="1:6" ht="22.5" customHeight="1" hidden="1">
      <c r="A30" s="15"/>
      <c r="B30" s="3"/>
      <c r="C30" s="18" t="s">
        <v>27</v>
      </c>
      <c r="D30" s="8" t="s">
        <v>4</v>
      </c>
      <c r="E30" s="19"/>
      <c r="F30" s="19"/>
    </row>
    <row r="31" spans="1:8" ht="27.75" customHeight="1">
      <c r="A31" s="15"/>
      <c r="B31" s="3"/>
      <c r="C31" s="20" t="s">
        <v>47</v>
      </c>
      <c r="D31" s="9" t="s">
        <v>53</v>
      </c>
      <c r="E31" s="19"/>
      <c r="F31" s="19">
        <v>750</v>
      </c>
      <c r="H31" s="42">
        <f>F32+F33+F34+F35</f>
        <v>90406</v>
      </c>
    </row>
    <row r="32" spans="1:8" ht="24" customHeight="1">
      <c r="A32" s="15"/>
      <c r="B32" s="3"/>
      <c r="C32" s="20" t="s">
        <v>44</v>
      </c>
      <c r="D32" s="9" t="s">
        <v>19</v>
      </c>
      <c r="E32" s="21"/>
      <c r="F32" s="21">
        <f>69684+838</f>
        <v>70522</v>
      </c>
      <c r="H32" s="42">
        <f>F31</f>
        <v>750</v>
      </c>
    </row>
    <row r="33" spans="1:8" ht="24" customHeight="1">
      <c r="A33" s="15"/>
      <c r="B33" s="3"/>
      <c r="C33" s="20" t="s">
        <v>22</v>
      </c>
      <c r="D33" s="9" t="s">
        <v>5</v>
      </c>
      <c r="E33" s="21"/>
      <c r="F33" s="21">
        <v>5519</v>
      </c>
      <c r="H33" s="42">
        <f>F28-H31-H32</f>
        <v>23638</v>
      </c>
    </row>
    <row r="34" spans="1:6" ht="18.75" customHeight="1">
      <c r="A34" s="15"/>
      <c r="B34" s="3"/>
      <c r="C34" s="20" t="s">
        <v>23</v>
      </c>
      <c r="D34" s="9" t="s">
        <v>6</v>
      </c>
      <c r="E34" s="21"/>
      <c r="F34" s="21">
        <f>12650+144</f>
        <v>12794</v>
      </c>
    </row>
    <row r="35" spans="1:6" ht="19.5" customHeight="1">
      <c r="A35" s="34"/>
      <c r="B35" s="31"/>
      <c r="C35" s="25" t="s">
        <v>24</v>
      </c>
      <c r="D35" s="7" t="s">
        <v>7</v>
      </c>
      <c r="E35" s="26"/>
      <c r="F35" s="26">
        <f>1550+21</f>
        <v>1571</v>
      </c>
    </row>
    <row r="36" spans="1:6" ht="23.25" customHeight="1">
      <c r="A36" s="15"/>
      <c r="B36" s="3"/>
      <c r="C36" s="18" t="s">
        <v>8</v>
      </c>
      <c r="D36" s="8" t="s">
        <v>9</v>
      </c>
      <c r="E36" s="19"/>
      <c r="F36" s="19">
        <v>3400</v>
      </c>
    </row>
    <row r="37" spans="1:6" ht="18" customHeight="1">
      <c r="A37" s="15"/>
      <c r="B37" s="3"/>
      <c r="C37" s="20" t="s">
        <v>10</v>
      </c>
      <c r="D37" s="9" t="s">
        <v>11</v>
      </c>
      <c r="E37" s="21"/>
      <c r="F37" s="21">
        <v>12200</v>
      </c>
    </row>
    <row r="38" spans="1:6" ht="24.75" customHeight="1" hidden="1">
      <c r="A38" s="15"/>
      <c r="B38" s="3"/>
      <c r="C38" s="20" t="s">
        <v>45</v>
      </c>
      <c r="D38" s="9" t="s">
        <v>13</v>
      </c>
      <c r="E38" s="21"/>
      <c r="F38" s="21"/>
    </row>
    <row r="39" spans="1:6" ht="25.5" customHeight="1">
      <c r="A39" s="15"/>
      <c r="B39" s="3"/>
      <c r="C39" s="22" t="s">
        <v>2</v>
      </c>
      <c r="D39" s="9" t="s">
        <v>3</v>
      </c>
      <c r="E39" s="21"/>
      <c r="F39" s="21">
        <v>4756</v>
      </c>
    </row>
    <row r="40" spans="1:6" ht="31.5" customHeight="1">
      <c r="A40" s="15"/>
      <c r="B40" s="3"/>
      <c r="C40" s="20" t="s">
        <v>25</v>
      </c>
      <c r="D40" s="9" t="s">
        <v>26</v>
      </c>
      <c r="E40" s="21"/>
      <c r="F40" s="21">
        <v>3282</v>
      </c>
    </row>
    <row r="41" spans="1:6" ht="11.25" customHeight="1">
      <c r="A41" s="15"/>
      <c r="B41" s="11"/>
      <c r="C41" s="25"/>
      <c r="D41" s="7"/>
      <c r="E41" s="26"/>
      <c r="F41" s="26"/>
    </row>
    <row r="42" spans="1:6" ht="27" customHeight="1">
      <c r="A42" s="15"/>
      <c r="B42" s="1" t="s">
        <v>56</v>
      </c>
      <c r="C42" s="71" t="s">
        <v>43</v>
      </c>
      <c r="D42" s="72"/>
      <c r="E42" s="2">
        <v>0</v>
      </c>
      <c r="F42" s="2">
        <f>SUM(F44:F44)</f>
        <v>38738</v>
      </c>
    </row>
    <row r="43" spans="1:6" ht="9.75" customHeight="1">
      <c r="A43" s="15"/>
      <c r="B43" s="3"/>
      <c r="C43" s="4"/>
      <c r="D43" s="5"/>
      <c r="E43" s="6"/>
      <c r="F43" s="6"/>
    </row>
    <row r="44" spans="1:6" ht="30" customHeight="1">
      <c r="A44" s="15"/>
      <c r="B44" s="3"/>
      <c r="C44" s="22" t="s">
        <v>25</v>
      </c>
      <c r="D44" s="9" t="s">
        <v>26</v>
      </c>
      <c r="E44" s="21"/>
      <c r="F44" s="21">
        <v>38738</v>
      </c>
    </row>
    <row r="45" spans="1:6" ht="15">
      <c r="A45" s="15"/>
      <c r="B45" s="3"/>
      <c r="C45" s="28"/>
      <c r="D45" s="5"/>
      <c r="E45" s="29"/>
      <c r="F45" s="29"/>
    </row>
    <row r="46" spans="1:6" ht="37.5" customHeight="1">
      <c r="A46" s="15"/>
      <c r="B46" s="1" t="s">
        <v>56</v>
      </c>
      <c r="C46" s="71" t="s">
        <v>170</v>
      </c>
      <c r="D46" s="72"/>
      <c r="E46" s="2">
        <v>0</v>
      </c>
      <c r="F46" s="2">
        <f>SUM(F48:F54)</f>
        <v>16091</v>
      </c>
    </row>
    <row r="47" spans="1:6" ht="9.75" customHeight="1">
      <c r="A47" s="15"/>
      <c r="B47" s="3"/>
      <c r="C47" s="4"/>
      <c r="D47" s="5"/>
      <c r="E47" s="6"/>
      <c r="F47" s="6"/>
    </row>
    <row r="48" spans="1:6" ht="23.25" customHeight="1" hidden="1">
      <c r="A48" s="15"/>
      <c r="B48" s="3"/>
      <c r="C48" s="20" t="s">
        <v>97</v>
      </c>
      <c r="D48" s="9" t="s">
        <v>30</v>
      </c>
      <c r="E48" s="21"/>
      <c r="F48" s="21">
        <v>0</v>
      </c>
    </row>
    <row r="49" spans="1:6" ht="24" customHeight="1">
      <c r="A49" s="15"/>
      <c r="B49" s="3"/>
      <c r="C49" s="20" t="s">
        <v>98</v>
      </c>
      <c r="D49" s="9" t="s">
        <v>9</v>
      </c>
      <c r="E49" s="21"/>
      <c r="F49" s="21">
        <v>6091</v>
      </c>
    </row>
    <row r="50" spans="1:6" ht="34.5" customHeight="1" hidden="1">
      <c r="A50" s="15"/>
      <c r="B50" s="3"/>
      <c r="C50" s="18" t="s">
        <v>105</v>
      </c>
      <c r="D50" s="8" t="s">
        <v>70</v>
      </c>
      <c r="E50" s="19"/>
      <c r="F50" s="19">
        <v>0</v>
      </c>
    </row>
    <row r="51" spans="1:6" ht="25.5" customHeight="1">
      <c r="A51" s="15"/>
      <c r="B51" s="3"/>
      <c r="C51" s="22" t="s">
        <v>99</v>
      </c>
      <c r="D51" s="9" t="s">
        <v>3</v>
      </c>
      <c r="E51" s="21"/>
      <c r="F51" s="21">
        <v>10000</v>
      </c>
    </row>
    <row r="52" spans="1:6" ht="24.75" customHeight="1" hidden="1">
      <c r="A52" s="15"/>
      <c r="B52" s="3"/>
      <c r="C52" s="20" t="s">
        <v>109</v>
      </c>
      <c r="D52" s="9" t="s">
        <v>15</v>
      </c>
      <c r="E52" s="21"/>
      <c r="F52" s="21">
        <v>0</v>
      </c>
    </row>
    <row r="53" spans="1:6" ht="24.75" customHeight="1" hidden="1">
      <c r="A53" s="15"/>
      <c r="B53" s="3"/>
      <c r="C53" s="20" t="s">
        <v>137</v>
      </c>
      <c r="D53" s="9" t="s">
        <v>90</v>
      </c>
      <c r="E53" s="21"/>
      <c r="F53" s="21">
        <v>0</v>
      </c>
    </row>
    <row r="54" spans="1:6" ht="24.75" customHeight="1" hidden="1">
      <c r="A54" s="15"/>
      <c r="B54" s="3"/>
      <c r="C54" s="20" t="s">
        <v>138</v>
      </c>
      <c r="D54" s="9" t="s">
        <v>17</v>
      </c>
      <c r="E54" s="21"/>
      <c r="F54" s="21">
        <v>0</v>
      </c>
    </row>
    <row r="55" spans="1:6" ht="12.75" customHeight="1">
      <c r="A55" s="15"/>
      <c r="B55" s="31"/>
      <c r="C55" s="28"/>
      <c r="D55" s="5"/>
      <c r="E55" s="29"/>
      <c r="F55" s="29"/>
    </row>
    <row r="56" spans="1:6" ht="33" customHeight="1">
      <c r="A56" s="15"/>
      <c r="B56" s="1" t="s">
        <v>56</v>
      </c>
      <c r="C56" s="71" t="s">
        <v>171</v>
      </c>
      <c r="D56" s="72"/>
      <c r="E56" s="2">
        <v>0</v>
      </c>
      <c r="F56" s="2">
        <f>SUM(F58:F71)</f>
        <v>44800</v>
      </c>
    </row>
    <row r="57" spans="1:6" ht="9.75" customHeight="1">
      <c r="A57" s="15"/>
      <c r="B57" s="3"/>
      <c r="C57" s="4"/>
      <c r="D57" s="5"/>
      <c r="E57" s="6"/>
      <c r="F57" s="6"/>
    </row>
    <row r="58" spans="1:8" ht="21" customHeight="1" hidden="1">
      <c r="A58" s="15"/>
      <c r="B58" s="3"/>
      <c r="C58" s="20" t="s">
        <v>95</v>
      </c>
      <c r="D58" s="9" t="s">
        <v>6</v>
      </c>
      <c r="E58" s="21"/>
      <c r="F58" s="21">
        <v>0</v>
      </c>
      <c r="H58" s="42">
        <f>F58+F59+F60+F61+F62+F63</f>
        <v>18400</v>
      </c>
    </row>
    <row r="59" spans="1:8" ht="21" customHeight="1" hidden="1">
      <c r="A59" s="15"/>
      <c r="B59" s="3"/>
      <c r="C59" s="18" t="s">
        <v>102</v>
      </c>
      <c r="D59" s="8" t="s">
        <v>6</v>
      </c>
      <c r="E59" s="19"/>
      <c r="F59" s="19">
        <v>0</v>
      </c>
      <c r="H59" s="42">
        <f>F56-H58</f>
        <v>26400</v>
      </c>
    </row>
    <row r="60" spans="1:6" ht="23.25" customHeight="1" hidden="1">
      <c r="A60" s="15"/>
      <c r="B60" s="3"/>
      <c r="C60" s="18" t="s">
        <v>96</v>
      </c>
      <c r="D60" s="8" t="s">
        <v>7</v>
      </c>
      <c r="E60" s="19"/>
      <c r="F60" s="19">
        <v>0</v>
      </c>
    </row>
    <row r="61" spans="1:6" ht="18.75" customHeight="1" hidden="1">
      <c r="A61" s="15"/>
      <c r="B61" s="3"/>
      <c r="C61" s="18" t="s">
        <v>103</v>
      </c>
      <c r="D61" s="8" t="s">
        <v>7</v>
      </c>
      <c r="E61" s="19"/>
      <c r="F61" s="19">
        <v>0</v>
      </c>
    </row>
    <row r="62" spans="1:6" ht="19.5" customHeight="1">
      <c r="A62" s="15"/>
      <c r="B62" s="3"/>
      <c r="C62" s="20" t="s">
        <v>97</v>
      </c>
      <c r="D62" s="9" t="s">
        <v>30</v>
      </c>
      <c r="E62" s="21"/>
      <c r="F62" s="21">
        <v>15640</v>
      </c>
    </row>
    <row r="63" spans="1:6" ht="21" customHeight="1">
      <c r="A63" s="15"/>
      <c r="B63" s="3"/>
      <c r="C63" s="20" t="s">
        <v>112</v>
      </c>
      <c r="D63" s="9" t="s">
        <v>30</v>
      </c>
      <c r="E63" s="21"/>
      <c r="F63" s="21">
        <v>2760</v>
      </c>
    </row>
    <row r="64" spans="1:6" ht="21" customHeight="1">
      <c r="A64" s="15"/>
      <c r="B64" s="3"/>
      <c r="C64" s="18" t="s">
        <v>98</v>
      </c>
      <c r="D64" s="8" t="s">
        <v>9</v>
      </c>
      <c r="E64" s="19"/>
      <c r="F64" s="19">
        <v>425</v>
      </c>
    </row>
    <row r="65" spans="1:6" ht="21" customHeight="1">
      <c r="A65" s="15"/>
      <c r="B65" s="3"/>
      <c r="C65" s="18" t="s">
        <v>104</v>
      </c>
      <c r="D65" s="8" t="s">
        <v>9</v>
      </c>
      <c r="E65" s="19"/>
      <c r="F65" s="19">
        <v>75</v>
      </c>
    </row>
    <row r="66" spans="1:6" ht="21" customHeight="1">
      <c r="A66" s="15"/>
      <c r="B66" s="3"/>
      <c r="C66" s="22" t="s">
        <v>99</v>
      </c>
      <c r="D66" s="9" t="s">
        <v>3</v>
      </c>
      <c r="E66" s="21"/>
      <c r="F66" s="21">
        <v>22015</v>
      </c>
    </row>
    <row r="67" spans="1:6" ht="23.25" customHeight="1">
      <c r="A67" s="15"/>
      <c r="B67" s="3"/>
      <c r="C67" s="22" t="s">
        <v>106</v>
      </c>
      <c r="D67" s="9" t="s">
        <v>3</v>
      </c>
      <c r="E67" s="21"/>
      <c r="F67" s="21">
        <v>3885</v>
      </c>
    </row>
    <row r="68" spans="1:6" ht="45" hidden="1">
      <c r="A68" s="15"/>
      <c r="B68" s="3"/>
      <c r="C68" s="22" t="s">
        <v>107</v>
      </c>
      <c r="D68" s="9" t="s">
        <v>93</v>
      </c>
      <c r="E68" s="21"/>
      <c r="F68" s="21">
        <v>0</v>
      </c>
    </row>
    <row r="69" spans="1:6" ht="45" hidden="1">
      <c r="A69" s="15"/>
      <c r="B69" s="3"/>
      <c r="C69" s="22" t="s">
        <v>108</v>
      </c>
      <c r="D69" s="9" t="s">
        <v>93</v>
      </c>
      <c r="E69" s="21"/>
      <c r="F69" s="21">
        <v>0</v>
      </c>
    </row>
    <row r="70" spans="1:6" ht="21.75" customHeight="1" hidden="1">
      <c r="A70" s="15"/>
      <c r="B70" s="3"/>
      <c r="C70" s="20" t="s">
        <v>109</v>
      </c>
      <c r="D70" s="9" t="s">
        <v>15</v>
      </c>
      <c r="E70" s="21"/>
      <c r="F70" s="21">
        <v>0</v>
      </c>
    </row>
    <row r="71" spans="1:6" ht="24.75" customHeight="1" hidden="1">
      <c r="A71" s="15"/>
      <c r="B71" s="3"/>
      <c r="C71" s="20" t="s">
        <v>110</v>
      </c>
      <c r="D71" s="9" t="s">
        <v>15</v>
      </c>
      <c r="E71" s="21"/>
      <c r="F71" s="21">
        <v>0</v>
      </c>
    </row>
    <row r="72" spans="1:6" ht="12" customHeight="1">
      <c r="A72" s="15"/>
      <c r="B72" s="11"/>
      <c r="C72" s="25"/>
      <c r="D72" s="7"/>
      <c r="E72" s="26"/>
      <c r="F72" s="26"/>
    </row>
    <row r="73" spans="1:6" ht="12.75">
      <c r="A73" s="64"/>
      <c r="B73" s="66" t="s">
        <v>46</v>
      </c>
      <c r="C73" s="66"/>
      <c r="D73" s="67"/>
      <c r="E73" s="69">
        <f>E42+E28+E4</f>
        <v>0</v>
      </c>
      <c r="F73" s="60">
        <f>F42+F28+F4+F46+F56</f>
        <v>2627995</v>
      </c>
    </row>
    <row r="74" spans="1:6" ht="7.5" customHeight="1">
      <c r="A74" s="65"/>
      <c r="B74" s="68"/>
      <c r="C74" s="68"/>
      <c r="D74" s="61"/>
      <c r="E74" s="70"/>
      <c r="F74" s="61"/>
    </row>
    <row r="75" spans="1:6" ht="33.75" customHeight="1">
      <c r="A75" s="16">
        <v>854</v>
      </c>
      <c r="B75" s="73" t="s">
        <v>57</v>
      </c>
      <c r="C75" s="74"/>
      <c r="D75" s="75"/>
      <c r="E75" s="17">
        <f>E93+E76</f>
        <v>0</v>
      </c>
      <c r="F75" s="17">
        <f>F93+F76</f>
        <v>393730</v>
      </c>
    </row>
    <row r="76" spans="1:6" ht="31.5" customHeight="1">
      <c r="A76" s="15"/>
      <c r="B76" s="1" t="s">
        <v>68</v>
      </c>
      <c r="C76" s="71" t="s">
        <v>117</v>
      </c>
      <c r="D76" s="72"/>
      <c r="E76" s="2">
        <v>0</v>
      </c>
      <c r="F76" s="2">
        <f>SUM(F78:F91)</f>
        <v>392530</v>
      </c>
    </row>
    <row r="77" spans="1:6" ht="9.75" customHeight="1">
      <c r="A77" s="15"/>
      <c r="B77" s="3"/>
      <c r="C77" s="4"/>
      <c r="D77" s="5"/>
      <c r="E77" s="6"/>
      <c r="F77" s="6"/>
    </row>
    <row r="78" spans="1:8" ht="21" customHeight="1">
      <c r="A78" s="15"/>
      <c r="B78" s="3"/>
      <c r="C78" s="20" t="s">
        <v>47</v>
      </c>
      <c r="D78" s="9" t="s">
        <v>53</v>
      </c>
      <c r="E78" s="6"/>
      <c r="F78" s="6">
        <v>500</v>
      </c>
      <c r="H78" s="42">
        <f>F79+F80+F81+F82</f>
        <v>293418</v>
      </c>
    </row>
    <row r="79" spans="1:8" ht="21.75" customHeight="1">
      <c r="A79" s="15"/>
      <c r="B79" s="3"/>
      <c r="C79" s="20" t="s">
        <v>44</v>
      </c>
      <c r="D79" s="9" t="s">
        <v>19</v>
      </c>
      <c r="E79" s="21"/>
      <c r="F79" s="21">
        <f>223730+838</f>
        <v>224568</v>
      </c>
      <c r="H79" s="42">
        <f>F78</f>
        <v>500</v>
      </c>
    </row>
    <row r="80" spans="1:8" ht="20.25" customHeight="1">
      <c r="A80" s="15"/>
      <c r="B80" s="3"/>
      <c r="C80" s="20" t="s">
        <v>22</v>
      </c>
      <c r="D80" s="9" t="s">
        <v>5</v>
      </c>
      <c r="E80" s="21"/>
      <c r="F80" s="21">
        <v>21977</v>
      </c>
      <c r="H80" s="42">
        <f>F76-H78-H79</f>
        <v>98612</v>
      </c>
    </row>
    <row r="81" spans="1:6" ht="18.75" customHeight="1">
      <c r="A81" s="15"/>
      <c r="B81" s="3"/>
      <c r="C81" s="18" t="s">
        <v>23</v>
      </c>
      <c r="D81" s="8" t="s">
        <v>6</v>
      </c>
      <c r="E81" s="19"/>
      <c r="F81" s="19">
        <f>42015+144</f>
        <v>42159</v>
      </c>
    </row>
    <row r="82" spans="1:6" ht="19.5" customHeight="1">
      <c r="A82" s="15"/>
      <c r="B82" s="3"/>
      <c r="C82" s="18" t="s">
        <v>24</v>
      </c>
      <c r="D82" s="8" t="s">
        <v>7</v>
      </c>
      <c r="E82" s="19"/>
      <c r="F82" s="19">
        <f>4693+21</f>
        <v>4714</v>
      </c>
    </row>
    <row r="83" spans="1:6" ht="19.5" customHeight="1">
      <c r="A83" s="15"/>
      <c r="B83" s="3"/>
      <c r="C83" s="18" t="s">
        <v>8</v>
      </c>
      <c r="D83" s="8" t="s">
        <v>9</v>
      </c>
      <c r="E83" s="19"/>
      <c r="F83" s="19">
        <v>3440</v>
      </c>
    </row>
    <row r="84" spans="1:6" ht="19.5" customHeight="1">
      <c r="A84" s="15"/>
      <c r="B84" s="3"/>
      <c r="C84" s="20" t="s">
        <v>10</v>
      </c>
      <c r="D84" s="9" t="s">
        <v>11</v>
      </c>
      <c r="E84" s="21"/>
      <c r="F84" s="21">
        <v>63500</v>
      </c>
    </row>
    <row r="85" spans="1:6" ht="17.25" customHeight="1" hidden="1">
      <c r="A85" s="15"/>
      <c r="B85" s="3"/>
      <c r="C85" s="20" t="s">
        <v>45</v>
      </c>
      <c r="D85" s="9" t="s">
        <v>13</v>
      </c>
      <c r="E85" s="21"/>
      <c r="F85" s="21">
        <v>0</v>
      </c>
    </row>
    <row r="86" spans="1:6" ht="20.25" customHeight="1">
      <c r="A86" s="34"/>
      <c r="B86" s="31"/>
      <c r="C86" s="56" t="s">
        <v>2</v>
      </c>
      <c r="D86" s="37" t="s">
        <v>3</v>
      </c>
      <c r="E86" s="38"/>
      <c r="F86" s="38">
        <v>8476</v>
      </c>
    </row>
    <row r="87" spans="1:6" ht="21.75" customHeight="1" hidden="1">
      <c r="A87" s="15"/>
      <c r="B87" s="3"/>
      <c r="C87" s="41" t="s">
        <v>28</v>
      </c>
      <c r="D87" s="8" t="s">
        <v>31</v>
      </c>
      <c r="E87" s="19"/>
      <c r="F87" s="19">
        <v>0</v>
      </c>
    </row>
    <row r="88" spans="1:6" ht="45">
      <c r="A88" s="15"/>
      <c r="B88" s="3"/>
      <c r="C88" s="22" t="s">
        <v>33</v>
      </c>
      <c r="D88" s="9" t="s">
        <v>94</v>
      </c>
      <c r="E88" s="21"/>
      <c r="F88" s="21">
        <v>2300</v>
      </c>
    </row>
    <row r="89" spans="1:6" ht="30" hidden="1">
      <c r="A89" s="15"/>
      <c r="B89" s="3"/>
      <c r="C89" s="22" t="s">
        <v>73</v>
      </c>
      <c r="D89" s="9" t="s">
        <v>74</v>
      </c>
      <c r="E89" s="21"/>
      <c r="F89" s="21">
        <v>0</v>
      </c>
    </row>
    <row r="90" spans="1:6" ht="22.5" customHeight="1">
      <c r="A90" s="15"/>
      <c r="B90" s="3"/>
      <c r="C90" s="20" t="s">
        <v>16</v>
      </c>
      <c r="D90" s="9" t="s">
        <v>17</v>
      </c>
      <c r="E90" s="21"/>
      <c r="F90" s="21">
        <v>3041</v>
      </c>
    </row>
    <row r="91" spans="1:6" ht="31.5" customHeight="1">
      <c r="A91" s="15"/>
      <c r="B91" s="3"/>
      <c r="C91" s="20" t="s">
        <v>25</v>
      </c>
      <c r="D91" s="9" t="s">
        <v>26</v>
      </c>
      <c r="E91" s="21"/>
      <c r="F91" s="21">
        <v>17855</v>
      </c>
    </row>
    <row r="92" spans="1:6" ht="15">
      <c r="A92" s="15"/>
      <c r="B92" s="11"/>
      <c r="C92" s="25"/>
      <c r="D92" s="7"/>
      <c r="E92" s="26"/>
      <c r="F92" s="26"/>
    </row>
    <row r="93" spans="1:6" ht="37.5" customHeight="1">
      <c r="A93" s="15"/>
      <c r="B93" s="1" t="s">
        <v>58</v>
      </c>
      <c r="C93" s="71" t="s">
        <v>59</v>
      </c>
      <c r="D93" s="72"/>
      <c r="E93" s="2">
        <f>E95</f>
        <v>0</v>
      </c>
      <c r="F93" s="2">
        <f>F95</f>
        <v>1200</v>
      </c>
    </row>
    <row r="94" spans="1:6" ht="9.75" customHeight="1">
      <c r="A94" s="15"/>
      <c r="B94" s="3"/>
      <c r="C94" s="4"/>
      <c r="D94" s="5"/>
      <c r="E94" s="6"/>
      <c r="F94" s="6"/>
    </row>
    <row r="95" spans="1:6" ht="19.5" customHeight="1">
      <c r="A95" s="15"/>
      <c r="B95" s="3"/>
      <c r="C95" s="18" t="s">
        <v>62</v>
      </c>
      <c r="D95" s="8" t="s">
        <v>60</v>
      </c>
      <c r="E95" s="19"/>
      <c r="F95" s="19">
        <v>1200</v>
      </c>
    </row>
    <row r="96" spans="1:6" ht="10.5" customHeight="1">
      <c r="A96" s="27"/>
      <c r="B96" s="31"/>
      <c r="C96" s="28"/>
      <c r="D96" s="5"/>
      <c r="E96" s="29"/>
      <c r="F96" s="30"/>
    </row>
    <row r="97" spans="1:6" ht="12.75">
      <c r="A97" s="64"/>
      <c r="B97" s="66" t="s">
        <v>46</v>
      </c>
      <c r="C97" s="66"/>
      <c r="D97" s="67"/>
      <c r="E97" s="69">
        <f>E4</f>
        <v>0</v>
      </c>
      <c r="F97" s="60">
        <f>F93+F76</f>
        <v>393730</v>
      </c>
    </row>
    <row r="98" spans="1:6" ht="12.75">
      <c r="A98" s="65"/>
      <c r="B98" s="68"/>
      <c r="C98" s="68"/>
      <c r="D98" s="61"/>
      <c r="E98" s="70"/>
      <c r="F98" s="61"/>
    </row>
  </sheetData>
  <sheetProtection/>
  <mergeCells count="18">
    <mergeCell ref="A97:A98"/>
    <mergeCell ref="C4:D4"/>
    <mergeCell ref="B75:D75"/>
    <mergeCell ref="C28:D28"/>
    <mergeCell ref="C76:D76"/>
    <mergeCell ref="B73:D74"/>
    <mergeCell ref="C46:D46"/>
    <mergeCell ref="C56:D56"/>
    <mergeCell ref="A1:F1"/>
    <mergeCell ref="C93:D93"/>
    <mergeCell ref="B97:D98"/>
    <mergeCell ref="E97:E98"/>
    <mergeCell ref="E73:E74"/>
    <mergeCell ref="F73:F74"/>
    <mergeCell ref="F97:F98"/>
    <mergeCell ref="B3:D3"/>
    <mergeCell ref="C42:D42"/>
    <mergeCell ref="A73:A74"/>
  </mergeCells>
  <printOptions/>
  <pageMargins left="0.75" right="0.75" top="0.5" bottom="0.4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7"/>
  <sheetViews>
    <sheetView view="pageBreakPreview" zoomScaleSheetLayoutView="100" zoomScalePageLayoutView="0" workbookViewId="0" topLeftCell="A118">
      <selection activeCell="A124" sqref="A124:F124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1:6" ht="39.75" customHeight="1">
      <c r="A1" s="76" t="s">
        <v>161</v>
      </c>
      <c r="B1" s="77"/>
      <c r="C1" s="77"/>
      <c r="D1" s="77"/>
      <c r="E1" s="77"/>
      <c r="F1" s="77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13" t="s">
        <v>41</v>
      </c>
      <c r="F2" s="13" t="s">
        <v>42</v>
      </c>
    </row>
    <row r="3" spans="1:6" s="45" customFormat="1" ht="28.5" customHeight="1" hidden="1">
      <c r="A3" s="43">
        <v>851</v>
      </c>
      <c r="B3" s="73" t="s">
        <v>148</v>
      </c>
      <c r="C3" s="74"/>
      <c r="D3" s="75"/>
      <c r="E3" s="44">
        <f>E4</f>
        <v>0</v>
      </c>
      <c r="F3" s="44">
        <f>F4</f>
        <v>0</v>
      </c>
    </row>
    <row r="4" spans="1:6" ht="56.25" customHeight="1" hidden="1">
      <c r="A4" s="15"/>
      <c r="B4" s="46" t="s">
        <v>149</v>
      </c>
      <c r="C4" s="78" t="s">
        <v>150</v>
      </c>
      <c r="D4" s="79"/>
      <c r="E4" s="47"/>
      <c r="F4" s="47">
        <f>F6</f>
        <v>0</v>
      </c>
    </row>
    <row r="5" spans="1:6" ht="15" hidden="1">
      <c r="A5" s="15"/>
      <c r="B5" s="48"/>
      <c r="C5" s="49"/>
      <c r="D5" s="50"/>
      <c r="E5" s="51"/>
      <c r="F5" s="51"/>
    </row>
    <row r="6" spans="1:8" ht="17.25" customHeight="1" hidden="1">
      <c r="A6" s="15"/>
      <c r="B6" s="48"/>
      <c r="C6" s="52" t="s">
        <v>151</v>
      </c>
      <c r="D6" s="53" t="s">
        <v>152</v>
      </c>
      <c r="E6" s="54"/>
      <c r="F6" s="54"/>
      <c r="H6" s="42"/>
    </row>
    <row r="7" spans="1:6" ht="12" customHeight="1" hidden="1">
      <c r="A7" s="15"/>
      <c r="B7" s="48"/>
      <c r="C7" s="52"/>
      <c r="D7" s="53"/>
      <c r="E7" s="54"/>
      <c r="F7" s="54"/>
    </row>
    <row r="8" spans="1:6" ht="30" customHeight="1">
      <c r="A8" s="16">
        <v>801</v>
      </c>
      <c r="B8" s="73" t="s">
        <v>50</v>
      </c>
      <c r="C8" s="74"/>
      <c r="D8" s="75"/>
      <c r="E8" s="17">
        <f>E9</f>
        <v>0</v>
      </c>
      <c r="F8" s="17">
        <f>F9+F32+F52+F74+F78+F95</f>
        <v>3776013</v>
      </c>
    </row>
    <row r="9" spans="1:6" ht="31.5" customHeight="1">
      <c r="A9" s="14"/>
      <c r="B9" s="1" t="s">
        <v>51</v>
      </c>
      <c r="C9" s="71" t="s">
        <v>52</v>
      </c>
      <c r="D9" s="72"/>
      <c r="E9" s="2">
        <f>E11</f>
        <v>0</v>
      </c>
      <c r="F9" s="2">
        <f>SUM(F12:F30)</f>
        <v>1938139</v>
      </c>
    </row>
    <row r="10" spans="1:6" ht="9.75" customHeight="1">
      <c r="A10" s="15"/>
      <c r="B10" s="3"/>
      <c r="C10" s="4"/>
      <c r="D10" s="5"/>
      <c r="E10" s="6"/>
      <c r="F10" s="6"/>
    </row>
    <row r="11" spans="1:6" ht="18.75" customHeight="1" hidden="1">
      <c r="A11" s="15"/>
      <c r="B11" s="3"/>
      <c r="C11" s="18" t="s">
        <v>27</v>
      </c>
      <c r="D11" s="8" t="s">
        <v>4</v>
      </c>
      <c r="E11" s="19"/>
      <c r="F11" s="19"/>
    </row>
    <row r="12" spans="1:8" ht="20.25" customHeight="1">
      <c r="A12" s="15"/>
      <c r="B12" s="3"/>
      <c r="C12" s="20" t="s">
        <v>47</v>
      </c>
      <c r="D12" s="9" t="s">
        <v>53</v>
      </c>
      <c r="E12" s="21"/>
      <c r="F12" s="21">
        <v>2500</v>
      </c>
      <c r="H12" s="42">
        <f>F13+F14+F15+F16</f>
        <v>1636237</v>
      </c>
    </row>
    <row r="13" spans="1:8" ht="21" customHeight="1">
      <c r="A13" s="15"/>
      <c r="B13" s="3"/>
      <c r="C13" s="20" t="s">
        <v>44</v>
      </c>
      <c r="D13" s="9" t="s">
        <v>19</v>
      </c>
      <c r="E13" s="21"/>
      <c r="F13" s="21">
        <f>1231140+4612</f>
        <v>1235752</v>
      </c>
      <c r="H13" s="42">
        <f>F12</f>
        <v>2500</v>
      </c>
    </row>
    <row r="14" spans="1:8" ht="21" customHeight="1">
      <c r="A14" s="15"/>
      <c r="B14" s="3"/>
      <c r="C14" s="20" t="s">
        <v>22</v>
      </c>
      <c r="D14" s="9" t="s">
        <v>5</v>
      </c>
      <c r="E14" s="21"/>
      <c r="F14" s="21">
        <v>132900</v>
      </c>
      <c r="H14" s="42">
        <f>F9-H12-H13</f>
        <v>299402</v>
      </c>
    </row>
    <row r="15" spans="1:6" ht="20.25" customHeight="1">
      <c r="A15" s="15"/>
      <c r="B15" s="3"/>
      <c r="C15" s="18" t="s">
        <v>23</v>
      </c>
      <c r="D15" s="8" t="s">
        <v>6</v>
      </c>
      <c r="E15" s="19"/>
      <c r="F15" s="19">
        <f>233260+793</f>
        <v>234053</v>
      </c>
    </row>
    <row r="16" spans="1:6" ht="23.25" customHeight="1">
      <c r="A16" s="15"/>
      <c r="B16" s="3"/>
      <c r="C16" s="18" t="s">
        <v>24</v>
      </c>
      <c r="D16" s="8" t="s">
        <v>7</v>
      </c>
      <c r="E16" s="19"/>
      <c r="F16" s="19">
        <f>33419+113</f>
        <v>33532</v>
      </c>
    </row>
    <row r="17" spans="1:6" ht="28.5" customHeight="1">
      <c r="A17" s="15"/>
      <c r="B17" s="3"/>
      <c r="C17" s="18" t="s">
        <v>61</v>
      </c>
      <c r="D17" s="8" t="s">
        <v>63</v>
      </c>
      <c r="E17" s="19"/>
      <c r="F17" s="19">
        <v>6000</v>
      </c>
    </row>
    <row r="18" spans="1:6" ht="21.75" customHeight="1">
      <c r="A18" s="15"/>
      <c r="B18" s="3"/>
      <c r="C18" s="18" t="s">
        <v>8</v>
      </c>
      <c r="D18" s="8" t="s">
        <v>9</v>
      </c>
      <c r="E18" s="19"/>
      <c r="F18" s="19">
        <v>13380</v>
      </c>
    </row>
    <row r="19" spans="1:6" ht="18" customHeight="1">
      <c r="A19" s="15"/>
      <c r="B19" s="3"/>
      <c r="C19" s="20" t="s">
        <v>10</v>
      </c>
      <c r="D19" s="9" t="s">
        <v>11</v>
      </c>
      <c r="E19" s="21"/>
      <c r="F19" s="21">
        <v>141648</v>
      </c>
    </row>
    <row r="20" spans="1:6" ht="16.5" customHeight="1">
      <c r="A20" s="15"/>
      <c r="B20" s="3"/>
      <c r="C20" s="20" t="s">
        <v>12</v>
      </c>
      <c r="D20" s="9" t="s">
        <v>13</v>
      </c>
      <c r="E20" s="21"/>
      <c r="F20" s="21">
        <v>4000</v>
      </c>
    </row>
    <row r="21" spans="1:6" ht="21.75" customHeight="1">
      <c r="A21" s="15"/>
      <c r="B21" s="3"/>
      <c r="C21" s="20" t="s">
        <v>20</v>
      </c>
      <c r="D21" s="9" t="s">
        <v>21</v>
      </c>
      <c r="E21" s="21"/>
      <c r="F21" s="21">
        <v>990</v>
      </c>
    </row>
    <row r="22" spans="1:6" ht="21.75" customHeight="1">
      <c r="A22" s="15"/>
      <c r="B22" s="3"/>
      <c r="C22" s="22" t="s">
        <v>2</v>
      </c>
      <c r="D22" s="9" t="s">
        <v>3</v>
      </c>
      <c r="E22" s="21"/>
      <c r="F22" s="21">
        <v>16812</v>
      </c>
    </row>
    <row r="23" spans="1:6" ht="21" customHeight="1">
      <c r="A23" s="15"/>
      <c r="B23" s="3"/>
      <c r="C23" s="22" t="s">
        <v>28</v>
      </c>
      <c r="D23" s="9" t="s">
        <v>31</v>
      </c>
      <c r="E23" s="21"/>
      <c r="F23" s="21">
        <v>1600</v>
      </c>
    </row>
    <row r="24" spans="1:6" ht="45">
      <c r="A24" s="15"/>
      <c r="B24" s="3"/>
      <c r="C24" s="22" t="s">
        <v>32</v>
      </c>
      <c r="D24" s="9" t="s">
        <v>93</v>
      </c>
      <c r="E24" s="21"/>
      <c r="F24" s="21">
        <v>600</v>
      </c>
    </row>
    <row r="25" spans="1:6" ht="45">
      <c r="A25" s="15"/>
      <c r="B25" s="3"/>
      <c r="C25" s="22" t="s">
        <v>33</v>
      </c>
      <c r="D25" s="9" t="s">
        <v>94</v>
      </c>
      <c r="E25" s="21"/>
      <c r="F25" s="21">
        <v>2877</v>
      </c>
    </row>
    <row r="26" spans="1:6" ht="24.75" customHeight="1">
      <c r="A26" s="15"/>
      <c r="B26" s="3"/>
      <c r="C26" s="20" t="s">
        <v>14</v>
      </c>
      <c r="D26" s="9" t="s">
        <v>15</v>
      </c>
      <c r="E26" s="21"/>
      <c r="F26" s="21">
        <v>2000</v>
      </c>
    </row>
    <row r="27" spans="1:6" ht="24" customHeight="1">
      <c r="A27" s="15"/>
      <c r="B27" s="3"/>
      <c r="C27" s="20" t="s">
        <v>16</v>
      </c>
      <c r="D27" s="9" t="s">
        <v>17</v>
      </c>
      <c r="E27" s="21"/>
      <c r="F27" s="21">
        <v>12000</v>
      </c>
    </row>
    <row r="28" spans="1:6" ht="31.5" customHeight="1">
      <c r="A28" s="15"/>
      <c r="B28" s="3"/>
      <c r="C28" s="20" t="s">
        <v>25</v>
      </c>
      <c r="D28" s="9" t="s">
        <v>26</v>
      </c>
      <c r="E28" s="21"/>
      <c r="F28" s="21">
        <v>92395</v>
      </c>
    </row>
    <row r="29" spans="1:6" ht="31.5" customHeight="1">
      <c r="A29" s="15"/>
      <c r="B29" s="3"/>
      <c r="C29" s="20" t="s">
        <v>156</v>
      </c>
      <c r="D29" s="9" t="s">
        <v>157</v>
      </c>
      <c r="E29" s="21"/>
      <c r="F29" s="21">
        <v>4700</v>
      </c>
    </row>
    <row r="30" spans="1:6" ht="34.5" customHeight="1">
      <c r="A30" s="15"/>
      <c r="B30" s="3"/>
      <c r="C30" s="20" t="s">
        <v>38</v>
      </c>
      <c r="D30" s="9" t="s">
        <v>39</v>
      </c>
      <c r="E30" s="21"/>
      <c r="F30" s="21">
        <v>400</v>
      </c>
    </row>
    <row r="31" spans="1:6" ht="15">
      <c r="A31" s="15"/>
      <c r="B31" s="11"/>
      <c r="C31" s="25"/>
      <c r="D31" s="7"/>
      <c r="E31" s="26"/>
      <c r="F31" s="26"/>
    </row>
    <row r="32" spans="1:6" ht="37.5" customHeight="1">
      <c r="A32" s="15"/>
      <c r="B32" s="32" t="s">
        <v>64</v>
      </c>
      <c r="C32" s="62" t="s">
        <v>65</v>
      </c>
      <c r="D32" s="63"/>
      <c r="E32" s="33">
        <f>E34</f>
        <v>0</v>
      </c>
      <c r="F32" s="33">
        <f>SUM(F35:F50)</f>
        <v>120493</v>
      </c>
    </row>
    <row r="33" spans="1:6" ht="9.75" customHeight="1">
      <c r="A33" s="15"/>
      <c r="B33" s="3"/>
      <c r="C33" s="4"/>
      <c r="D33" s="5"/>
      <c r="E33" s="6"/>
      <c r="F33" s="6"/>
    </row>
    <row r="34" spans="1:6" ht="22.5" customHeight="1" hidden="1">
      <c r="A34" s="15"/>
      <c r="B34" s="3"/>
      <c r="C34" s="18" t="s">
        <v>27</v>
      </c>
      <c r="D34" s="8" t="s">
        <v>4</v>
      </c>
      <c r="E34" s="19"/>
      <c r="F34" s="19"/>
    </row>
    <row r="35" spans="1:8" ht="24.75" customHeight="1">
      <c r="A35" s="15"/>
      <c r="B35" s="3"/>
      <c r="C35" s="20" t="s">
        <v>47</v>
      </c>
      <c r="D35" s="9" t="s">
        <v>53</v>
      </c>
      <c r="E35" s="21"/>
      <c r="F35" s="21">
        <v>300</v>
      </c>
      <c r="H35" s="42">
        <f>F36+F37+F38+F39</f>
        <v>97244</v>
      </c>
    </row>
    <row r="36" spans="1:8" ht="26.25" customHeight="1">
      <c r="A36" s="15"/>
      <c r="B36" s="3"/>
      <c r="C36" s="20" t="s">
        <v>44</v>
      </c>
      <c r="D36" s="9" t="s">
        <v>19</v>
      </c>
      <c r="E36" s="21"/>
      <c r="F36" s="21">
        <v>71530</v>
      </c>
      <c r="H36" s="42">
        <f>F35</f>
        <v>300</v>
      </c>
    </row>
    <row r="37" spans="1:8" ht="24.75" customHeight="1">
      <c r="A37" s="34"/>
      <c r="B37" s="31"/>
      <c r="C37" s="36" t="s">
        <v>22</v>
      </c>
      <c r="D37" s="37" t="s">
        <v>5</v>
      </c>
      <c r="E37" s="38"/>
      <c r="F37" s="38">
        <v>9800</v>
      </c>
      <c r="H37" s="42">
        <f>F32-H35-H36</f>
        <v>22949</v>
      </c>
    </row>
    <row r="38" spans="1:6" ht="23.25" customHeight="1">
      <c r="A38" s="15"/>
      <c r="B38" s="3"/>
      <c r="C38" s="18" t="s">
        <v>23</v>
      </c>
      <c r="D38" s="8" t="s">
        <v>6</v>
      </c>
      <c r="E38" s="19"/>
      <c r="F38" s="19">
        <v>13900</v>
      </c>
    </row>
    <row r="39" spans="1:6" ht="23.25" customHeight="1">
      <c r="A39" s="15"/>
      <c r="B39" s="3"/>
      <c r="C39" s="18" t="s">
        <v>24</v>
      </c>
      <c r="D39" s="8" t="s">
        <v>7</v>
      </c>
      <c r="E39" s="19"/>
      <c r="F39" s="19">
        <v>2014</v>
      </c>
    </row>
    <row r="40" spans="1:6" ht="26.25" customHeight="1">
      <c r="A40" s="15"/>
      <c r="B40" s="3"/>
      <c r="C40" s="18" t="s">
        <v>8</v>
      </c>
      <c r="D40" s="8" t="s">
        <v>9</v>
      </c>
      <c r="E40" s="19"/>
      <c r="F40" s="19">
        <v>700</v>
      </c>
    </row>
    <row r="41" spans="1:6" ht="19.5" customHeight="1">
      <c r="A41" s="15"/>
      <c r="B41" s="3"/>
      <c r="C41" s="20" t="s">
        <v>10</v>
      </c>
      <c r="D41" s="9" t="s">
        <v>11</v>
      </c>
      <c r="E41" s="21"/>
      <c r="F41" s="21">
        <v>10900</v>
      </c>
    </row>
    <row r="42" spans="1:6" ht="24.75" customHeight="1" hidden="1">
      <c r="A42" s="15"/>
      <c r="B42" s="3"/>
      <c r="C42" s="20" t="s">
        <v>20</v>
      </c>
      <c r="D42" s="9" t="s">
        <v>21</v>
      </c>
      <c r="E42" s="21"/>
      <c r="F42" s="21">
        <v>0</v>
      </c>
    </row>
    <row r="43" spans="1:6" ht="25.5" customHeight="1">
      <c r="A43" s="15"/>
      <c r="B43" s="3"/>
      <c r="C43" s="22" t="s">
        <v>2</v>
      </c>
      <c r="D43" s="9" t="s">
        <v>3</v>
      </c>
      <c r="E43" s="21"/>
      <c r="F43" s="21">
        <v>2571</v>
      </c>
    </row>
    <row r="44" spans="1:6" ht="24" customHeight="1">
      <c r="A44" s="15"/>
      <c r="B44" s="3"/>
      <c r="C44" s="22" t="s">
        <v>28</v>
      </c>
      <c r="D44" s="9" t="s">
        <v>31</v>
      </c>
      <c r="E44" s="21"/>
      <c r="F44" s="21">
        <v>130</v>
      </c>
    </row>
    <row r="45" spans="1:6" ht="45">
      <c r="A45" s="15"/>
      <c r="B45" s="3"/>
      <c r="C45" s="22" t="s">
        <v>32</v>
      </c>
      <c r="D45" s="9" t="s">
        <v>93</v>
      </c>
      <c r="E45" s="21"/>
      <c r="F45" s="21">
        <v>280</v>
      </c>
    </row>
    <row r="46" spans="1:6" ht="45">
      <c r="A46" s="15"/>
      <c r="B46" s="3"/>
      <c r="C46" s="22" t="s">
        <v>33</v>
      </c>
      <c r="D46" s="9" t="s">
        <v>94</v>
      </c>
      <c r="E46" s="21"/>
      <c r="F46" s="21">
        <v>330</v>
      </c>
    </row>
    <row r="47" spans="1:6" ht="24.75" customHeight="1" hidden="1">
      <c r="A47" s="15"/>
      <c r="B47" s="3"/>
      <c r="C47" s="20" t="s">
        <v>14</v>
      </c>
      <c r="D47" s="9" t="s">
        <v>15</v>
      </c>
      <c r="E47" s="21"/>
      <c r="F47" s="21">
        <v>0</v>
      </c>
    </row>
    <row r="48" spans="1:6" ht="24" customHeight="1">
      <c r="A48" s="15"/>
      <c r="B48" s="3"/>
      <c r="C48" s="20" t="s">
        <v>16</v>
      </c>
      <c r="D48" s="9" t="s">
        <v>17</v>
      </c>
      <c r="E48" s="21"/>
      <c r="F48" s="21">
        <v>1500</v>
      </c>
    </row>
    <row r="49" spans="1:6" ht="31.5" customHeight="1">
      <c r="A49" s="15"/>
      <c r="B49" s="3"/>
      <c r="C49" s="20" t="s">
        <v>25</v>
      </c>
      <c r="D49" s="9" t="s">
        <v>26</v>
      </c>
      <c r="E49" s="21"/>
      <c r="F49" s="21">
        <v>6538</v>
      </c>
    </row>
    <row r="50" spans="1:6" ht="34.5" customHeight="1" hidden="1">
      <c r="A50" s="15"/>
      <c r="B50" s="3"/>
      <c r="C50" s="20" t="s">
        <v>38</v>
      </c>
      <c r="D50" s="9" t="s">
        <v>39</v>
      </c>
      <c r="E50" s="21"/>
      <c r="F50" s="21">
        <v>0</v>
      </c>
    </row>
    <row r="51" spans="1:6" ht="15">
      <c r="A51" s="15"/>
      <c r="B51" s="11"/>
      <c r="C51" s="25"/>
      <c r="D51" s="7"/>
      <c r="E51" s="26"/>
      <c r="F51" s="26"/>
    </row>
    <row r="52" spans="1:6" ht="37.5" customHeight="1">
      <c r="A52" s="15"/>
      <c r="B52" s="1" t="s">
        <v>66</v>
      </c>
      <c r="C52" s="71" t="s">
        <v>67</v>
      </c>
      <c r="D52" s="72"/>
      <c r="E52" s="2">
        <f>E54</f>
        <v>0</v>
      </c>
      <c r="F52" s="2">
        <f>SUM(F55:F72)</f>
        <v>1418183</v>
      </c>
    </row>
    <row r="53" spans="1:6" ht="9.75" customHeight="1">
      <c r="A53" s="15"/>
      <c r="B53" s="3"/>
      <c r="C53" s="4"/>
      <c r="D53" s="5"/>
      <c r="E53" s="6"/>
      <c r="F53" s="6"/>
    </row>
    <row r="54" spans="1:8" ht="22.5" customHeight="1" hidden="1">
      <c r="A54" s="15"/>
      <c r="B54" s="3"/>
      <c r="C54" s="20" t="s">
        <v>27</v>
      </c>
      <c r="D54" s="9" t="s">
        <v>4</v>
      </c>
      <c r="E54" s="21"/>
      <c r="F54" s="21"/>
      <c r="H54" s="42">
        <f>F56+F57+F58+F59</f>
        <v>1242535</v>
      </c>
    </row>
    <row r="55" spans="1:8" ht="27" customHeight="1">
      <c r="A55" s="15"/>
      <c r="B55" s="3"/>
      <c r="C55" s="20" t="s">
        <v>47</v>
      </c>
      <c r="D55" s="9" t="s">
        <v>53</v>
      </c>
      <c r="E55" s="21"/>
      <c r="F55" s="21">
        <v>700</v>
      </c>
      <c r="H55" s="42">
        <f>F55</f>
        <v>700</v>
      </c>
    </row>
    <row r="56" spans="1:8" ht="27" customHeight="1">
      <c r="A56" s="15"/>
      <c r="B56" s="3"/>
      <c r="C56" s="20" t="s">
        <v>44</v>
      </c>
      <c r="D56" s="9" t="s">
        <v>19</v>
      </c>
      <c r="E56" s="21"/>
      <c r="F56" s="21">
        <v>961840</v>
      </c>
      <c r="H56" s="42">
        <f>F52-H54-H55</f>
        <v>174948</v>
      </c>
    </row>
    <row r="57" spans="1:6" ht="24.75" customHeight="1">
      <c r="A57" s="15"/>
      <c r="B57" s="3"/>
      <c r="C57" s="20" t="s">
        <v>22</v>
      </c>
      <c r="D57" s="9" t="s">
        <v>5</v>
      </c>
      <c r="E57" s="21"/>
      <c r="F57" s="21">
        <v>77500</v>
      </c>
    </row>
    <row r="58" spans="1:6" ht="23.25" customHeight="1">
      <c r="A58" s="15"/>
      <c r="B58" s="3"/>
      <c r="C58" s="20" t="s">
        <v>23</v>
      </c>
      <c r="D58" s="9" t="s">
        <v>6</v>
      </c>
      <c r="E58" s="21"/>
      <c r="F58" s="21">
        <v>177725</v>
      </c>
    </row>
    <row r="59" spans="1:6" ht="23.25" customHeight="1">
      <c r="A59" s="15"/>
      <c r="B59" s="3"/>
      <c r="C59" s="20" t="s">
        <v>24</v>
      </c>
      <c r="D59" s="9" t="s">
        <v>7</v>
      </c>
      <c r="E59" s="21"/>
      <c r="F59" s="21">
        <v>25470</v>
      </c>
    </row>
    <row r="60" spans="1:6" ht="26.25" customHeight="1">
      <c r="A60" s="15"/>
      <c r="B60" s="3"/>
      <c r="C60" s="18" t="s">
        <v>8</v>
      </c>
      <c r="D60" s="8" t="s">
        <v>9</v>
      </c>
      <c r="E60" s="19"/>
      <c r="F60" s="19">
        <v>8983</v>
      </c>
    </row>
    <row r="61" spans="1:6" ht="30">
      <c r="A61" s="15"/>
      <c r="B61" s="3"/>
      <c r="C61" s="58" t="s">
        <v>69</v>
      </c>
      <c r="D61" s="5" t="s">
        <v>70</v>
      </c>
      <c r="E61" s="29"/>
      <c r="F61" s="29">
        <v>17539</v>
      </c>
    </row>
    <row r="62" spans="1:6" ht="24" customHeight="1">
      <c r="A62" s="15"/>
      <c r="B62" s="3"/>
      <c r="C62" s="20" t="s">
        <v>10</v>
      </c>
      <c r="D62" s="9" t="s">
        <v>11</v>
      </c>
      <c r="E62" s="21"/>
      <c r="F62" s="21">
        <v>61459</v>
      </c>
    </row>
    <row r="63" spans="1:6" ht="21.75" customHeight="1">
      <c r="A63" s="15"/>
      <c r="B63" s="3"/>
      <c r="C63" s="20" t="s">
        <v>20</v>
      </c>
      <c r="D63" s="9" t="s">
        <v>21</v>
      </c>
      <c r="E63" s="21"/>
      <c r="F63" s="21">
        <v>630</v>
      </c>
    </row>
    <row r="64" spans="1:6" ht="21" customHeight="1">
      <c r="A64" s="15"/>
      <c r="B64" s="3"/>
      <c r="C64" s="22" t="s">
        <v>2</v>
      </c>
      <c r="D64" s="9" t="s">
        <v>3</v>
      </c>
      <c r="E64" s="21"/>
      <c r="F64" s="21">
        <v>17051</v>
      </c>
    </row>
    <row r="65" spans="1:6" ht="20.25" customHeight="1">
      <c r="A65" s="15"/>
      <c r="B65" s="3"/>
      <c r="C65" s="22" t="s">
        <v>28</v>
      </c>
      <c r="D65" s="9" t="s">
        <v>31</v>
      </c>
      <c r="E65" s="21"/>
      <c r="F65" s="21">
        <v>670</v>
      </c>
    </row>
    <row r="66" spans="1:6" ht="45">
      <c r="A66" s="15"/>
      <c r="B66" s="3"/>
      <c r="C66" s="22" t="s">
        <v>32</v>
      </c>
      <c r="D66" s="9" t="s">
        <v>93</v>
      </c>
      <c r="E66" s="21"/>
      <c r="F66" s="21">
        <v>490</v>
      </c>
    </row>
    <row r="67" spans="1:6" ht="45">
      <c r="A67" s="15"/>
      <c r="B67" s="3"/>
      <c r="C67" s="22" t="s">
        <v>33</v>
      </c>
      <c r="D67" s="9" t="s">
        <v>94</v>
      </c>
      <c r="E67" s="21"/>
      <c r="F67" s="21">
        <v>1300</v>
      </c>
    </row>
    <row r="68" spans="1:6" ht="22.5" customHeight="1">
      <c r="A68" s="15"/>
      <c r="B68" s="3"/>
      <c r="C68" s="20" t="s">
        <v>14</v>
      </c>
      <c r="D68" s="9" t="s">
        <v>15</v>
      </c>
      <c r="E68" s="21"/>
      <c r="F68" s="21">
        <v>1000</v>
      </c>
    </row>
    <row r="69" spans="1:6" ht="21.75" customHeight="1">
      <c r="A69" s="34"/>
      <c r="B69" s="31"/>
      <c r="C69" s="36" t="s">
        <v>16</v>
      </c>
      <c r="D69" s="37" t="s">
        <v>17</v>
      </c>
      <c r="E69" s="38"/>
      <c r="F69" s="38">
        <v>4700</v>
      </c>
    </row>
    <row r="70" spans="1:6" ht="31.5" customHeight="1">
      <c r="A70" s="15"/>
      <c r="B70" s="3"/>
      <c r="C70" s="18" t="s">
        <v>25</v>
      </c>
      <c r="D70" s="8" t="s">
        <v>26</v>
      </c>
      <c r="E70" s="19"/>
      <c r="F70" s="19">
        <v>56826</v>
      </c>
    </row>
    <row r="71" spans="1:6" ht="31.5" customHeight="1">
      <c r="A71" s="15"/>
      <c r="B71" s="57"/>
      <c r="C71" s="20" t="s">
        <v>156</v>
      </c>
      <c r="D71" s="9" t="s">
        <v>157</v>
      </c>
      <c r="E71" s="29"/>
      <c r="F71" s="29">
        <v>4000</v>
      </c>
    </row>
    <row r="72" spans="1:6" ht="31.5" customHeight="1">
      <c r="A72" s="15"/>
      <c r="B72" s="57"/>
      <c r="C72" s="20" t="s">
        <v>38</v>
      </c>
      <c r="D72" s="9" t="s">
        <v>39</v>
      </c>
      <c r="E72" s="29"/>
      <c r="F72" s="29">
        <v>300</v>
      </c>
    </row>
    <row r="73" spans="1:6" ht="12.75" customHeight="1">
      <c r="A73" s="15"/>
      <c r="B73" s="11"/>
      <c r="C73" s="25"/>
      <c r="D73" s="7"/>
      <c r="E73" s="26"/>
      <c r="F73" s="26"/>
    </row>
    <row r="74" spans="1:6" ht="33.75" customHeight="1">
      <c r="A74" s="15"/>
      <c r="B74" s="1" t="s">
        <v>56</v>
      </c>
      <c r="C74" s="71" t="s">
        <v>43</v>
      </c>
      <c r="D74" s="72"/>
      <c r="E74" s="2">
        <v>0</v>
      </c>
      <c r="F74" s="2">
        <f>SUM(F76:F76)</f>
        <v>46847</v>
      </c>
    </row>
    <row r="75" spans="1:6" ht="9.75" customHeight="1">
      <c r="A75" s="15"/>
      <c r="B75" s="3"/>
      <c r="C75" s="4"/>
      <c r="D75" s="5"/>
      <c r="E75" s="6"/>
      <c r="F75" s="6"/>
    </row>
    <row r="76" spans="1:6" ht="27" customHeight="1">
      <c r="A76" s="15"/>
      <c r="B76" s="3"/>
      <c r="C76" s="22" t="s">
        <v>25</v>
      </c>
      <c r="D76" s="9" t="s">
        <v>26</v>
      </c>
      <c r="E76" s="21"/>
      <c r="F76" s="21">
        <v>46847</v>
      </c>
    </row>
    <row r="77" spans="1:6" ht="12" customHeight="1" hidden="1">
      <c r="A77" s="15"/>
      <c r="B77" s="31"/>
      <c r="C77" s="28"/>
      <c r="D77" s="5"/>
      <c r="E77" s="29"/>
      <c r="F77" s="29"/>
    </row>
    <row r="78" spans="1:6" ht="33" customHeight="1" hidden="1">
      <c r="A78" s="15"/>
      <c r="B78" s="1" t="s">
        <v>56</v>
      </c>
      <c r="C78" s="71" t="s">
        <v>101</v>
      </c>
      <c r="D78" s="72"/>
      <c r="E78" s="2">
        <v>0</v>
      </c>
      <c r="F78" s="2">
        <f>SUM(F80:F93)</f>
        <v>0</v>
      </c>
    </row>
    <row r="79" spans="1:6" ht="9.75" customHeight="1" hidden="1">
      <c r="A79" s="15"/>
      <c r="B79" s="3"/>
      <c r="C79" s="4"/>
      <c r="D79" s="5"/>
      <c r="E79" s="6"/>
      <c r="F79" s="6"/>
    </row>
    <row r="80" spans="1:8" ht="21" customHeight="1" hidden="1">
      <c r="A80" s="15"/>
      <c r="B80" s="3"/>
      <c r="C80" s="20" t="s">
        <v>95</v>
      </c>
      <c r="D80" s="9" t="s">
        <v>6</v>
      </c>
      <c r="E80" s="21"/>
      <c r="F80" s="21"/>
      <c r="H80" s="42">
        <f>F80+F81+F82+F83+F84+F85</f>
        <v>0</v>
      </c>
    </row>
    <row r="81" spans="1:8" ht="21" customHeight="1" hidden="1">
      <c r="A81" s="15"/>
      <c r="B81" s="3"/>
      <c r="C81" s="18" t="s">
        <v>102</v>
      </c>
      <c r="D81" s="8" t="s">
        <v>6</v>
      </c>
      <c r="E81" s="19"/>
      <c r="F81" s="19"/>
      <c r="H81" s="42">
        <f>F78-H80</f>
        <v>0</v>
      </c>
    </row>
    <row r="82" spans="1:6" ht="23.25" customHeight="1" hidden="1">
      <c r="A82" s="15"/>
      <c r="B82" s="3"/>
      <c r="C82" s="18" t="s">
        <v>96</v>
      </c>
      <c r="D82" s="8" t="s">
        <v>7</v>
      </c>
      <c r="E82" s="19"/>
      <c r="F82" s="19"/>
    </row>
    <row r="83" spans="1:6" ht="18.75" customHeight="1" hidden="1">
      <c r="A83" s="15"/>
      <c r="B83" s="3"/>
      <c r="C83" s="18" t="s">
        <v>103</v>
      </c>
      <c r="D83" s="8" t="s">
        <v>7</v>
      </c>
      <c r="E83" s="19"/>
      <c r="F83" s="19"/>
    </row>
    <row r="84" spans="1:6" ht="19.5" customHeight="1" hidden="1">
      <c r="A84" s="15"/>
      <c r="B84" s="3"/>
      <c r="C84" s="20" t="s">
        <v>97</v>
      </c>
      <c r="D84" s="9" t="s">
        <v>30</v>
      </c>
      <c r="E84" s="21"/>
      <c r="F84" s="21"/>
    </row>
    <row r="85" spans="1:6" ht="21" customHeight="1" hidden="1">
      <c r="A85" s="15"/>
      <c r="B85" s="3"/>
      <c r="C85" s="20" t="s">
        <v>112</v>
      </c>
      <c r="D85" s="9" t="s">
        <v>30</v>
      </c>
      <c r="E85" s="21"/>
      <c r="F85" s="21"/>
    </row>
    <row r="86" spans="1:6" ht="21" customHeight="1" hidden="1">
      <c r="A86" s="15"/>
      <c r="B86" s="3"/>
      <c r="C86" s="18" t="s">
        <v>98</v>
      </c>
      <c r="D86" s="8" t="s">
        <v>9</v>
      </c>
      <c r="E86" s="19"/>
      <c r="F86" s="19"/>
    </row>
    <row r="87" spans="1:6" ht="21" customHeight="1" hidden="1">
      <c r="A87" s="15"/>
      <c r="B87" s="3"/>
      <c r="C87" s="18" t="s">
        <v>104</v>
      </c>
      <c r="D87" s="8" t="s">
        <v>9</v>
      </c>
      <c r="E87" s="19"/>
      <c r="F87" s="19"/>
    </row>
    <row r="88" spans="1:6" ht="21" customHeight="1" hidden="1">
      <c r="A88" s="15"/>
      <c r="B88" s="3"/>
      <c r="C88" s="22" t="s">
        <v>99</v>
      </c>
      <c r="D88" s="9" t="s">
        <v>3</v>
      </c>
      <c r="E88" s="21"/>
      <c r="F88" s="21"/>
    </row>
    <row r="89" spans="1:6" ht="23.25" customHeight="1" hidden="1">
      <c r="A89" s="15"/>
      <c r="B89" s="3"/>
      <c r="C89" s="22" t="s">
        <v>106</v>
      </c>
      <c r="D89" s="9" t="s">
        <v>3</v>
      </c>
      <c r="E89" s="21"/>
      <c r="F89" s="21"/>
    </row>
    <row r="90" spans="1:6" ht="45" hidden="1">
      <c r="A90" s="15"/>
      <c r="B90" s="3"/>
      <c r="C90" s="22" t="s">
        <v>107</v>
      </c>
      <c r="D90" s="9" t="s">
        <v>93</v>
      </c>
      <c r="E90" s="21"/>
      <c r="F90" s="21"/>
    </row>
    <row r="91" spans="1:6" ht="45" hidden="1">
      <c r="A91" s="15"/>
      <c r="B91" s="3"/>
      <c r="C91" s="22" t="s">
        <v>108</v>
      </c>
      <c r="D91" s="9" t="s">
        <v>93</v>
      </c>
      <c r="E91" s="21"/>
      <c r="F91" s="21"/>
    </row>
    <row r="92" spans="1:6" ht="21.75" customHeight="1" hidden="1">
      <c r="A92" s="15"/>
      <c r="B92" s="3"/>
      <c r="C92" s="20" t="s">
        <v>109</v>
      </c>
      <c r="D92" s="9" t="s">
        <v>15</v>
      </c>
      <c r="E92" s="21"/>
      <c r="F92" s="21"/>
    </row>
    <row r="93" spans="1:6" ht="24.75" customHeight="1" hidden="1">
      <c r="A93" s="15"/>
      <c r="B93" s="3"/>
      <c r="C93" s="20" t="s">
        <v>110</v>
      </c>
      <c r="D93" s="9" t="s">
        <v>15</v>
      </c>
      <c r="E93" s="21"/>
      <c r="F93" s="21"/>
    </row>
    <row r="94" spans="1:6" ht="12" customHeight="1">
      <c r="A94" s="15"/>
      <c r="B94" s="11"/>
      <c r="C94" s="25"/>
      <c r="D94" s="7"/>
      <c r="E94" s="26"/>
      <c r="F94" s="26"/>
    </row>
    <row r="95" spans="1:6" ht="33" customHeight="1">
      <c r="A95" s="15"/>
      <c r="B95" s="1" t="s">
        <v>56</v>
      </c>
      <c r="C95" s="71" t="s">
        <v>171</v>
      </c>
      <c r="D95" s="72"/>
      <c r="E95" s="2">
        <v>0</v>
      </c>
      <c r="F95" s="2">
        <f>SUM(F97:F114)</f>
        <v>252351</v>
      </c>
    </row>
    <row r="96" spans="1:6" ht="9.75" customHeight="1">
      <c r="A96" s="15"/>
      <c r="B96" s="3"/>
      <c r="C96" s="4"/>
      <c r="D96" s="5"/>
      <c r="E96" s="6"/>
      <c r="F96" s="6"/>
    </row>
    <row r="97" spans="1:8" ht="21" customHeight="1">
      <c r="A97" s="15"/>
      <c r="B97" s="3"/>
      <c r="C97" s="20" t="s">
        <v>174</v>
      </c>
      <c r="D97" s="9" t="s">
        <v>19</v>
      </c>
      <c r="E97" s="21"/>
      <c r="F97" s="21">
        <v>2689</v>
      </c>
      <c r="H97" s="42">
        <f>F97+F98+F101+F102+F103+F104</f>
        <v>13112</v>
      </c>
    </row>
    <row r="98" spans="1:8" ht="21" customHeight="1">
      <c r="A98" s="15"/>
      <c r="B98" s="3"/>
      <c r="C98" s="18" t="s">
        <v>175</v>
      </c>
      <c r="D98" s="9" t="s">
        <v>19</v>
      </c>
      <c r="E98" s="19"/>
      <c r="F98" s="19">
        <v>71</v>
      </c>
      <c r="H98" s="42">
        <f>F95-H97</f>
        <v>239239</v>
      </c>
    </row>
    <row r="99" spans="1:8" ht="21" customHeight="1">
      <c r="A99" s="15"/>
      <c r="B99" s="3"/>
      <c r="C99" s="20" t="s">
        <v>95</v>
      </c>
      <c r="D99" s="9" t="s">
        <v>6</v>
      </c>
      <c r="E99" s="19"/>
      <c r="F99" s="19">
        <v>2132</v>
      </c>
      <c r="H99" s="42"/>
    </row>
    <row r="100" spans="1:8" ht="21" customHeight="1">
      <c r="A100" s="15"/>
      <c r="B100" s="3"/>
      <c r="C100" s="18" t="s">
        <v>102</v>
      </c>
      <c r="D100" s="8" t="s">
        <v>6</v>
      </c>
      <c r="E100" s="19"/>
      <c r="F100" s="19">
        <v>56</v>
      </c>
      <c r="H100" s="42"/>
    </row>
    <row r="101" spans="1:6" ht="23.25" customHeight="1">
      <c r="A101" s="15"/>
      <c r="B101" s="3"/>
      <c r="C101" s="18" t="s">
        <v>96</v>
      </c>
      <c r="D101" s="8" t="s">
        <v>7</v>
      </c>
      <c r="E101" s="19"/>
      <c r="F101" s="19">
        <v>306</v>
      </c>
    </row>
    <row r="102" spans="1:6" ht="18.75" customHeight="1">
      <c r="A102" s="15"/>
      <c r="B102" s="3"/>
      <c r="C102" s="18" t="s">
        <v>103</v>
      </c>
      <c r="D102" s="8" t="s">
        <v>7</v>
      </c>
      <c r="E102" s="19"/>
      <c r="F102" s="19">
        <v>8</v>
      </c>
    </row>
    <row r="103" spans="1:6" ht="19.5" customHeight="1">
      <c r="A103" s="15"/>
      <c r="B103" s="3"/>
      <c r="C103" s="20" t="s">
        <v>97</v>
      </c>
      <c r="D103" s="9" t="s">
        <v>30</v>
      </c>
      <c r="E103" s="21"/>
      <c r="F103" s="21">
        <v>9779</v>
      </c>
    </row>
    <row r="104" spans="1:6" ht="21" customHeight="1">
      <c r="A104" s="15"/>
      <c r="B104" s="3"/>
      <c r="C104" s="20" t="s">
        <v>112</v>
      </c>
      <c r="D104" s="9" t="s">
        <v>30</v>
      </c>
      <c r="E104" s="21"/>
      <c r="F104" s="21">
        <v>259</v>
      </c>
    </row>
    <row r="105" spans="1:6" ht="21" customHeight="1">
      <c r="A105" s="15"/>
      <c r="B105" s="3"/>
      <c r="C105" s="18" t="s">
        <v>98</v>
      </c>
      <c r="D105" s="8" t="s">
        <v>9</v>
      </c>
      <c r="E105" s="19"/>
      <c r="F105" s="19">
        <v>1972</v>
      </c>
    </row>
    <row r="106" spans="1:6" ht="21" customHeight="1">
      <c r="A106" s="15"/>
      <c r="B106" s="3"/>
      <c r="C106" s="18" t="s">
        <v>104</v>
      </c>
      <c r="D106" s="8" t="s">
        <v>9</v>
      </c>
      <c r="E106" s="19"/>
      <c r="F106" s="19">
        <v>52</v>
      </c>
    </row>
    <row r="107" spans="1:6" ht="21" customHeight="1">
      <c r="A107" s="15"/>
      <c r="B107" s="3"/>
      <c r="C107" s="41" t="s">
        <v>173</v>
      </c>
      <c r="D107" s="8" t="s">
        <v>11</v>
      </c>
      <c r="E107" s="19"/>
      <c r="F107" s="19">
        <v>14799</v>
      </c>
    </row>
    <row r="108" spans="1:6" ht="21" customHeight="1">
      <c r="A108" s="15"/>
      <c r="B108" s="3"/>
      <c r="C108" s="41" t="s">
        <v>172</v>
      </c>
      <c r="D108" s="8" t="s">
        <v>11</v>
      </c>
      <c r="E108" s="19"/>
      <c r="F108" s="19">
        <v>392</v>
      </c>
    </row>
    <row r="109" spans="1:6" ht="21" customHeight="1">
      <c r="A109" s="15"/>
      <c r="B109" s="3"/>
      <c r="C109" s="22" t="s">
        <v>99</v>
      </c>
      <c r="D109" s="9" t="s">
        <v>3</v>
      </c>
      <c r="E109" s="21"/>
      <c r="F109" s="21">
        <v>205204</v>
      </c>
    </row>
    <row r="110" spans="1:6" ht="23.25" customHeight="1">
      <c r="A110" s="15"/>
      <c r="B110" s="3"/>
      <c r="C110" s="22" t="s">
        <v>106</v>
      </c>
      <c r="D110" s="9" t="s">
        <v>3</v>
      </c>
      <c r="E110" s="21"/>
      <c r="F110" s="21">
        <v>14632</v>
      </c>
    </row>
    <row r="111" spans="1:6" ht="45" hidden="1">
      <c r="A111" s="15"/>
      <c r="B111" s="3"/>
      <c r="C111" s="22" t="s">
        <v>107</v>
      </c>
      <c r="D111" s="9" t="s">
        <v>93</v>
      </c>
      <c r="E111" s="21"/>
      <c r="F111" s="21">
        <v>0</v>
      </c>
    </row>
    <row r="112" spans="1:6" ht="45" hidden="1">
      <c r="A112" s="15"/>
      <c r="B112" s="3"/>
      <c r="C112" s="22" t="s">
        <v>108</v>
      </c>
      <c r="D112" s="9" t="s">
        <v>93</v>
      </c>
      <c r="E112" s="21"/>
      <c r="F112" s="21">
        <v>0</v>
      </c>
    </row>
    <row r="113" spans="1:6" ht="21.75" customHeight="1" hidden="1">
      <c r="A113" s="15"/>
      <c r="B113" s="3"/>
      <c r="C113" s="20" t="s">
        <v>109</v>
      </c>
      <c r="D113" s="9" t="s">
        <v>15</v>
      </c>
      <c r="E113" s="21"/>
      <c r="F113" s="21">
        <v>0</v>
      </c>
    </row>
    <row r="114" spans="1:6" ht="24.75" customHeight="1" hidden="1">
      <c r="A114" s="15"/>
      <c r="B114" s="3"/>
      <c r="C114" s="20" t="s">
        <v>110</v>
      </c>
      <c r="D114" s="9" t="s">
        <v>15</v>
      </c>
      <c r="E114" s="21"/>
      <c r="F114" s="21">
        <v>0</v>
      </c>
    </row>
    <row r="115" spans="1:6" ht="12" customHeight="1">
      <c r="A115" s="15"/>
      <c r="B115" s="11"/>
      <c r="C115" s="25"/>
      <c r="D115" s="7"/>
      <c r="E115" s="26"/>
      <c r="F115" s="26"/>
    </row>
    <row r="116" spans="1:6" ht="12.75">
      <c r="A116" s="64"/>
      <c r="B116" s="66" t="s">
        <v>46</v>
      </c>
      <c r="C116" s="66"/>
      <c r="D116" s="67"/>
      <c r="E116" s="69">
        <f>E74+E52+E32+E9</f>
        <v>0</v>
      </c>
      <c r="F116" s="60">
        <f>F74+F52+F32+F9+F78+F95</f>
        <v>3776013</v>
      </c>
    </row>
    <row r="117" spans="1:6" ht="12.75">
      <c r="A117" s="65"/>
      <c r="B117" s="68"/>
      <c r="C117" s="68"/>
      <c r="D117" s="61"/>
      <c r="E117" s="70"/>
      <c r="F117" s="61"/>
    </row>
    <row r="118" spans="1:6" ht="36" customHeight="1">
      <c r="A118" s="16">
        <v>854</v>
      </c>
      <c r="B118" s="73" t="s">
        <v>57</v>
      </c>
      <c r="C118" s="74"/>
      <c r="D118" s="75"/>
      <c r="E118" s="17">
        <f>E132+E119</f>
        <v>0</v>
      </c>
      <c r="F118" s="17">
        <f>F132+F119</f>
        <v>189281</v>
      </c>
    </row>
    <row r="119" spans="1:6" ht="37.5" customHeight="1">
      <c r="A119" s="15"/>
      <c r="B119" s="1" t="s">
        <v>68</v>
      </c>
      <c r="C119" s="71" t="s">
        <v>117</v>
      </c>
      <c r="D119" s="72"/>
      <c r="E119" s="2">
        <v>0</v>
      </c>
      <c r="F119" s="2">
        <f>SUM(F121:F130)</f>
        <v>187781</v>
      </c>
    </row>
    <row r="120" spans="1:6" ht="9.75" customHeight="1">
      <c r="A120" s="15"/>
      <c r="B120" s="3"/>
      <c r="C120" s="4"/>
      <c r="D120" s="5"/>
      <c r="E120" s="6"/>
      <c r="F120" s="6"/>
    </row>
    <row r="121" spans="1:8" ht="22.5" customHeight="1">
      <c r="A121" s="15"/>
      <c r="B121" s="3"/>
      <c r="C121" s="20" t="s">
        <v>44</v>
      </c>
      <c r="D121" s="9" t="s">
        <v>19</v>
      </c>
      <c r="E121" s="21"/>
      <c r="F121" s="21">
        <v>110200</v>
      </c>
      <c r="H121" s="42">
        <f>F121+F122+F123+F124</f>
        <v>144708</v>
      </c>
    </row>
    <row r="122" spans="1:8" ht="22.5" customHeight="1">
      <c r="A122" s="15"/>
      <c r="B122" s="3"/>
      <c r="C122" s="20" t="s">
        <v>22</v>
      </c>
      <c r="D122" s="9" t="s">
        <v>5</v>
      </c>
      <c r="E122" s="21"/>
      <c r="F122" s="21">
        <v>10900</v>
      </c>
      <c r="H122" s="42">
        <f>F119-H121</f>
        <v>43073</v>
      </c>
    </row>
    <row r="123" spans="1:6" ht="23.25" customHeight="1">
      <c r="A123" s="15"/>
      <c r="B123" s="3"/>
      <c r="C123" s="20" t="s">
        <v>23</v>
      </c>
      <c r="D123" s="9" t="s">
        <v>6</v>
      </c>
      <c r="E123" s="21"/>
      <c r="F123" s="21">
        <v>20730</v>
      </c>
    </row>
    <row r="124" spans="1:6" ht="23.25" customHeight="1">
      <c r="A124" s="34"/>
      <c r="B124" s="31"/>
      <c r="C124" s="25" t="s">
        <v>24</v>
      </c>
      <c r="D124" s="7" t="s">
        <v>7</v>
      </c>
      <c r="E124" s="26"/>
      <c r="F124" s="26">
        <v>2878</v>
      </c>
    </row>
    <row r="125" spans="1:6" ht="26.25" customHeight="1">
      <c r="A125" s="15"/>
      <c r="B125" s="3"/>
      <c r="C125" s="18" t="s">
        <v>8</v>
      </c>
      <c r="D125" s="8" t="s">
        <v>9</v>
      </c>
      <c r="E125" s="19"/>
      <c r="F125" s="19">
        <v>2500</v>
      </c>
    </row>
    <row r="126" spans="1:6" ht="22.5" customHeight="1">
      <c r="A126" s="15"/>
      <c r="B126" s="3"/>
      <c r="C126" s="20" t="s">
        <v>10</v>
      </c>
      <c r="D126" s="9" t="s">
        <v>11</v>
      </c>
      <c r="E126" s="21"/>
      <c r="F126" s="21">
        <v>29126</v>
      </c>
    </row>
    <row r="127" spans="1:6" ht="21.75" customHeight="1" hidden="1">
      <c r="A127" s="15"/>
      <c r="B127" s="3"/>
      <c r="C127" s="20" t="s">
        <v>45</v>
      </c>
      <c r="D127" s="9" t="s">
        <v>13</v>
      </c>
      <c r="E127" s="21"/>
      <c r="F127" s="21"/>
    </row>
    <row r="128" spans="1:6" ht="25.5" customHeight="1">
      <c r="A128" s="15"/>
      <c r="B128" s="3"/>
      <c r="C128" s="22" t="s">
        <v>2</v>
      </c>
      <c r="D128" s="9" t="s">
        <v>3</v>
      </c>
      <c r="E128" s="21"/>
      <c r="F128" s="21">
        <v>2700</v>
      </c>
    </row>
    <row r="129" spans="1:6" ht="25.5" customHeight="1">
      <c r="A129" s="15"/>
      <c r="B129" s="3"/>
      <c r="C129" s="20" t="s">
        <v>25</v>
      </c>
      <c r="D129" s="9" t="s">
        <v>26</v>
      </c>
      <c r="E129" s="21"/>
      <c r="F129" s="21">
        <v>7747</v>
      </c>
    </row>
    <row r="130" spans="1:6" ht="31.5" customHeight="1">
      <c r="A130" s="15"/>
      <c r="B130" s="3"/>
      <c r="C130" s="20" t="s">
        <v>156</v>
      </c>
      <c r="D130" s="9" t="s">
        <v>157</v>
      </c>
      <c r="E130" s="21"/>
      <c r="F130" s="21">
        <v>1000</v>
      </c>
    </row>
    <row r="131" spans="1:6" ht="15">
      <c r="A131" s="15"/>
      <c r="B131" s="11"/>
      <c r="C131" s="25"/>
      <c r="D131" s="7"/>
      <c r="E131" s="26"/>
      <c r="F131" s="26"/>
    </row>
    <row r="132" spans="1:6" ht="37.5" customHeight="1">
      <c r="A132" s="15"/>
      <c r="B132" s="1" t="s">
        <v>58</v>
      </c>
      <c r="C132" s="71" t="s">
        <v>59</v>
      </c>
      <c r="D132" s="72"/>
      <c r="E132" s="2">
        <f>E134</f>
        <v>0</v>
      </c>
      <c r="F132" s="2">
        <f>F134</f>
        <v>1500</v>
      </c>
    </row>
    <row r="133" spans="1:6" ht="9.75" customHeight="1">
      <c r="A133" s="15"/>
      <c r="B133" s="3"/>
      <c r="C133" s="4"/>
      <c r="D133" s="5"/>
      <c r="E133" s="6"/>
      <c r="F133" s="6"/>
    </row>
    <row r="134" spans="1:6" ht="22.5" customHeight="1">
      <c r="A134" s="15"/>
      <c r="B134" s="3"/>
      <c r="C134" s="18" t="s">
        <v>62</v>
      </c>
      <c r="D134" s="8" t="s">
        <v>60</v>
      </c>
      <c r="E134" s="19"/>
      <c r="F134" s="19">
        <v>1500</v>
      </c>
    </row>
    <row r="135" spans="1:6" ht="14.25" customHeight="1">
      <c r="A135" s="27"/>
      <c r="B135" s="31"/>
      <c r="C135" s="28"/>
      <c r="D135" s="5"/>
      <c r="E135" s="29"/>
      <c r="F135" s="30"/>
    </row>
    <row r="136" spans="1:6" ht="12.75">
      <c r="A136" s="64"/>
      <c r="B136" s="66" t="s">
        <v>46</v>
      </c>
      <c r="C136" s="66"/>
      <c r="D136" s="67"/>
      <c r="E136" s="69">
        <f>E9</f>
        <v>0</v>
      </c>
      <c r="F136" s="60">
        <f>F132+F119</f>
        <v>189281</v>
      </c>
    </row>
    <row r="137" spans="1:6" ht="12.75">
      <c r="A137" s="65"/>
      <c r="B137" s="68"/>
      <c r="C137" s="68"/>
      <c r="D137" s="61"/>
      <c r="E137" s="70"/>
      <c r="F137" s="61"/>
    </row>
  </sheetData>
  <sheetProtection/>
  <mergeCells count="21">
    <mergeCell ref="A1:F1"/>
    <mergeCell ref="C132:D132"/>
    <mergeCell ref="C9:D9"/>
    <mergeCell ref="B8:D8"/>
    <mergeCell ref="C74:D74"/>
    <mergeCell ref="A116:A117"/>
    <mergeCell ref="C32:D32"/>
    <mergeCell ref="C52:D52"/>
    <mergeCell ref="B3:D3"/>
    <mergeCell ref="A136:A137"/>
    <mergeCell ref="C78:D78"/>
    <mergeCell ref="B136:D137"/>
    <mergeCell ref="E136:E137"/>
    <mergeCell ref="E116:E117"/>
    <mergeCell ref="C95:D95"/>
    <mergeCell ref="F136:F137"/>
    <mergeCell ref="B118:D118"/>
    <mergeCell ref="C119:D119"/>
    <mergeCell ref="B116:D117"/>
    <mergeCell ref="F116:F117"/>
    <mergeCell ref="C4:D4"/>
  </mergeCells>
  <printOptions/>
  <pageMargins left="0.75" right="0.75" top="0.51" bottom="0.47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1:6" ht="39.75" customHeight="1">
      <c r="A1" s="76" t="s">
        <v>165</v>
      </c>
      <c r="B1" s="77"/>
      <c r="C1" s="77"/>
      <c r="D1" s="77"/>
      <c r="E1" s="77"/>
      <c r="F1" s="77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13" t="s">
        <v>41</v>
      </c>
      <c r="F2" s="13" t="s">
        <v>42</v>
      </c>
    </row>
    <row r="3" spans="1:6" ht="36" customHeight="1">
      <c r="A3" s="16">
        <v>801</v>
      </c>
      <c r="B3" s="73" t="s">
        <v>50</v>
      </c>
      <c r="C3" s="74"/>
      <c r="D3" s="75"/>
      <c r="E3" s="17">
        <f>E4</f>
        <v>0</v>
      </c>
      <c r="F3" s="17">
        <f>F4+F27+F31+F50</f>
        <v>2463766</v>
      </c>
    </row>
    <row r="4" spans="1:6" ht="37.5" customHeight="1">
      <c r="A4" s="15"/>
      <c r="B4" s="1" t="s">
        <v>66</v>
      </c>
      <c r="C4" s="71" t="s">
        <v>67</v>
      </c>
      <c r="D4" s="72"/>
      <c r="E4" s="2">
        <f>E6</f>
        <v>0</v>
      </c>
      <c r="F4" s="2">
        <f>SUM(F7:F25)</f>
        <v>2439665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 hidden="1">
      <c r="A6" s="15"/>
      <c r="B6" s="3"/>
      <c r="C6" s="18" t="s">
        <v>27</v>
      </c>
      <c r="D6" s="8" t="s">
        <v>4</v>
      </c>
      <c r="E6" s="19"/>
      <c r="F6" s="19"/>
    </row>
    <row r="7" spans="1:8" ht="29.25" customHeight="1">
      <c r="A7" s="15"/>
      <c r="B7" s="3"/>
      <c r="C7" s="20" t="s">
        <v>47</v>
      </c>
      <c r="D7" s="9" t="s">
        <v>53</v>
      </c>
      <c r="E7" s="21"/>
      <c r="F7" s="21">
        <v>2500</v>
      </c>
      <c r="H7" s="42">
        <f>F8+F9+F10+F11+F12</f>
        <v>2185734</v>
      </c>
    </row>
    <row r="8" spans="1:8" ht="30" customHeight="1">
      <c r="A8" s="15"/>
      <c r="B8" s="3"/>
      <c r="C8" s="20" t="s">
        <v>44</v>
      </c>
      <c r="D8" s="9" t="s">
        <v>19</v>
      </c>
      <c r="E8" s="21"/>
      <c r="F8" s="21">
        <f>1669468+1468</f>
        <v>1670936</v>
      </c>
      <c r="H8" s="42">
        <f>F7</f>
        <v>2500</v>
      </c>
    </row>
    <row r="9" spans="1:8" ht="24.75" customHeight="1">
      <c r="A9" s="15"/>
      <c r="B9" s="3"/>
      <c r="C9" s="20" t="s">
        <v>22</v>
      </c>
      <c r="D9" s="9" t="s">
        <v>5</v>
      </c>
      <c r="E9" s="21"/>
      <c r="F9" s="21">
        <v>157364</v>
      </c>
      <c r="H9" s="42">
        <f>F4-H8-H7</f>
        <v>251431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f>312388+252</f>
        <v>312640</v>
      </c>
    </row>
    <row r="11" spans="1:6" ht="23.25" customHeight="1">
      <c r="A11" s="15"/>
      <c r="B11" s="3"/>
      <c r="C11" s="18" t="s">
        <v>24</v>
      </c>
      <c r="D11" s="8" t="s">
        <v>7</v>
      </c>
      <c r="E11" s="19"/>
      <c r="F11" s="19">
        <f>44758+36</f>
        <v>44794</v>
      </c>
    </row>
    <row r="12" spans="1:6" ht="23.25" customHeight="1" hidden="1">
      <c r="A12" s="15"/>
      <c r="B12" s="3"/>
      <c r="C12" s="18" t="s">
        <v>29</v>
      </c>
      <c r="D12" s="8" t="s">
        <v>30</v>
      </c>
      <c r="E12" s="19"/>
      <c r="F12" s="19">
        <v>0</v>
      </c>
    </row>
    <row r="13" spans="1:6" ht="30">
      <c r="A13" s="15"/>
      <c r="B13" s="3"/>
      <c r="C13" s="18" t="s">
        <v>61</v>
      </c>
      <c r="D13" s="8" t="s">
        <v>63</v>
      </c>
      <c r="E13" s="19"/>
      <c r="F13" s="19">
        <v>10000</v>
      </c>
    </row>
    <row r="14" spans="1:6" ht="26.25" customHeight="1">
      <c r="A14" s="15"/>
      <c r="B14" s="3"/>
      <c r="C14" s="18" t="s">
        <v>8</v>
      </c>
      <c r="D14" s="8" t="s">
        <v>9</v>
      </c>
      <c r="E14" s="19"/>
      <c r="F14" s="19">
        <v>11517</v>
      </c>
    </row>
    <row r="15" spans="1:6" ht="21.75" customHeight="1">
      <c r="A15" s="15"/>
      <c r="B15" s="3"/>
      <c r="C15" s="20" t="s">
        <v>10</v>
      </c>
      <c r="D15" s="9" t="s">
        <v>11</v>
      </c>
      <c r="E15" s="21"/>
      <c r="F15" s="21">
        <v>84074</v>
      </c>
    </row>
    <row r="16" spans="1:6" ht="24.75" customHeight="1">
      <c r="A16" s="15"/>
      <c r="B16" s="3"/>
      <c r="C16" s="20" t="s">
        <v>20</v>
      </c>
      <c r="D16" s="9" t="s">
        <v>21</v>
      </c>
      <c r="E16" s="21"/>
      <c r="F16" s="21">
        <v>1800</v>
      </c>
    </row>
    <row r="17" spans="1:6" ht="25.5" customHeight="1">
      <c r="A17" s="15"/>
      <c r="B17" s="3"/>
      <c r="C17" s="22" t="s">
        <v>2</v>
      </c>
      <c r="D17" s="9" t="s">
        <v>3</v>
      </c>
      <c r="E17" s="21"/>
      <c r="F17" s="21">
        <v>14000</v>
      </c>
    </row>
    <row r="18" spans="1:6" ht="24" customHeight="1">
      <c r="A18" s="15"/>
      <c r="B18" s="3"/>
      <c r="C18" s="22" t="s">
        <v>28</v>
      </c>
      <c r="D18" s="9" t="s">
        <v>31</v>
      </c>
      <c r="E18" s="21"/>
      <c r="F18" s="21">
        <v>3600</v>
      </c>
    </row>
    <row r="19" spans="1:6" ht="45">
      <c r="A19" s="15"/>
      <c r="B19" s="3"/>
      <c r="C19" s="22" t="s">
        <v>32</v>
      </c>
      <c r="D19" s="9" t="s">
        <v>93</v>
      </c>
      <c r="E19" s="21"/>
      <c r="F19" s="21">
        <v>1300</v>
      </c>
    </row>
    <row r="20" spans="1:6" ht="45">
      <c r="A20" s="15"/>
      <c r="B20" s="3"/>
      <c r="C20" s="22" t="s">
        <v>33</v>
      </c>
      <c r="D20" s="9" t="s">
        <v>94</v>
      </c>
      <c r="E20" s="21"/>
      <c r="F20" s="21">
        <v>3000</v>
      </c>
    </row>
    <row r="21" spans="1:6" ht="24.75" customHeight="1">
      <c r="A21" s="15"/>
      <c r="B21" s="3"/>
      <c r="C21" s="20" t="s">
        <v>14</v>
      </c>
      <c r="D21" s="9" t="s">
        <v>15</v>
      </c>
      <c r="E21" s="21"/>
      <c r="F21" s="21">
        <v>2500</v>
      </c>
    </row>
    <row r="22" spans="1:6" ht="24" customHeight="1">
      <c r="A22" s="15"/>
      <c r="B22" s="3"/>
      <c r="C22" s="20" t="s">
        <v>16</v>
      </c>
      <c r="D22" s="9" t="s">
        <v>17</v>
      </c>
      <c r="E22" s="21"/>
      <c r="F22" s="21">
        <v>4470</v>
      </c>
    </row>
    <row r="23" spans="1:6" ht="31.5" customHeight="1">
      <c r="A23" s="15"/>
      <c r="B23" s="3"/>
      <c r="C23" s="20" t="s">
        <v>25</v>
      </c>
      <c r="D23" s="9" t="s">
        <v>26</v>
      </c>
      <c r="E23" s="21"/>
      <c r="F23" s="21">
        <v>111170</v>
      </c>
    </row>
    <row r="24" spans="1:6" ht="31.5" customHeight="1">
      <c r="A24" s="15"/>
      <c r="B24" s="3"/>
      <c r="C24" s="20" t="s">
        <v>156</v>
      </c>
      <c r="D24" s="9" t="s">
        <v>157</v>
      </c>
      <c r="E24" s="21"/>
      <c r="F24" s="21">
        <v>2000</v>
      </c>
    </row>
    <row r="25" spans="1:6" ht="34.5" customHeight="1">
      <c r="A25" s="15"/>
      <c r="B25" s="3"/>
      <c r="C25" s="20" t="s">
        <v>38</v>
      </c>
      <c r="D25" s="9" t="s">
        <v>39</v>
      </c>
      <c r="E25" s="21"/>
      <c r="F25" s="21">
        <v>2000</v>
      </c>
    </row>
    <row r="26" spans="1:6" ht="15">
      <c r="A26" s="15"/>
      <c r="B26" s="11"/>
      <c r="C26" s="25"/>
      <c r="D26" s="7"/>
      <c r="E26" s="26"/>
      <c r="F26" s="26"/>
    </row>
    <row r="27" spans="1:6" ht="37.5" customHeight="1">
      <c r="A27" s="15"/>
      <c r="B27" s="32" t="s">
        <v>56</v>
      </c>
      <c r="C27" s="62" t="s">
        <v>43</v>
      </c>
      <c r="D27" s="63"/>
      <c r="E27" s="33">
        <v>0</v>
      </c>
      <c r="F27" s="33">
        <f>SUM(F29:F29)</f>
        <v>24101</v>
      </c>
    </row>
    <row r="28" spans="1:6" ht="9.75" customHeight="1">
      <c r="A28" s="15"/>
      <c r="B28" s="3"/>
      <c r="C28" s="4"/>
      <c r="D28" s="5"/>
      <c r="E28" s="6"/>
      <c r="F28" s="6"/>
    </row>
    <row r="29" spans="1:6" ht="30" customHeight="1">
      <c r="A29" s="15"/>
      <c r="B29" s="3"/>
      <c r="C29" s="22" t="s">
        <v>25</v>
      </c>
      <c r="D29" s="9" t="s">
        <v>26</v>
      </c>
      <c r="E29" s="21"/>
      <c r="F29" s="21">
        <v>24101</v>
      </c>
    </row>
    <row r="30" spans="1:6" ht="15.75" customHeight="1" hidden="1">
      <c r="A30" s="34"/>
      <c r="B30" s="31"/>
      <c r="C30" s="55"/>
      <c r="D30" s="7"/>
      <c r="E30" s="26"/>
      <c r="F30" s="26"/>
    </row>
    <row r="31" spans="1:6" ht="37.5" customHeight="1" hidden="1">
      <c r="A31" s="15"/>
      <c r="B31" s="32" t="s">
        <v>56</v>
      </c>
      <c r="C31" s="62" t="s">
        <v>111</v>
      </c>
      <c r="D31" s="63"/>
      <c r="E31" s="33">
        <v>0</v>
      </c>
      <c r="F31" s="33">
        <f>SUM(F33:F48)</f>
        <v>0</v>
      </c>
    </row>
    <row r="32" spans="1:6" ht="9.75" customHeight="1" hidden="1">
      <c r="A32" s="15"/>
      <c r="B32" s="3"/>
      <c r="C32" s="4"/>
      <c r="D32" s="5"/>
      <c r="E32" s="6"/>
      <c r="F32" s="6"/>
    </row>
    <row r="33" spans="1:8" ht="23.25" customHeight="1" hidden="1">
      <c r="A33" s="15"/>
      <c r="B33" s="3"/>
      <c r="C33" s="18" t="s">
        <v>95</v>
      </c>
      <c r="D33" s="8" t="s">
        <v>6</v>
      </c>
      <c r="E33" s="19"/>
      <c r="F33" s="19"/>
      <c r="H33" s="42">
        <f>F33+F34+F35+F36+F37+F38</f>
        <v>0</v>
      </c>
    </row>
    <row r="34" spans="1:8" ht="23.25" customHeight="1" hidden="1">
      <c r="A34" s="15"/>
      <c r="B34" s="3"/>
      <c r="C34" s="18" t="s">
        <v>102</v>
      </c>
      <c r="D34" s="8" t="s">
        <v>6</v>
      </c>
      <c r="E34" s="19"/>
      <c r="F34" s="19"/>
      <c r="H34" s="42">
        <f>F31-H33</f>
        <v>0</v>
      </c>
    </row>
    <row r="35" spans="1:6" ht="23.25" customHeight="1" hidden="1">
      <c r="A35" s="15"/>
      <c r="B35" s="3"/>
      <c r="C35" s="18" t="s">
        <v>96</v>
      </c>
      <c r="D35" s="8" t="s">
        <v>7</v>
      </c>
      <c r="E35" s="19"/>
      <c r="F35" s="19"/>
    </row>
    <row r="36" spans="1:6" ht="23.25" customHeight="1" hidden="1">
      <c r="A36" s="15"/>
      <c r="B36" s="3"/>
      <c r="C36" s="18" t="s">
        <v>103</v>
      </c>
      <c r="D36" s="8" t="s">
        <v>7</v>
      </c>
      <c r="E36" s="19"/>
      <c r="F36" s="19"/>
    </row>
    <row r="37" spans="1:6" ht="27" customHeight="1" hidden="1">
      <c r="A37" s="15"/>
      <c r="B37" s="3"/>
      <c r="C37" s="18" t="s">
        <v>97</v>
      </c>
      <c r="D37" s="8" t="s">
        <v>30</v>
      </c>
      <c r="E37" s="19"/>
      <c r="F37" s="19"/>
    </row>
    <row r="38" spans="1:6" ht="27" customHeight="1" hidden="1">
      <c r="A38" s="15"/>
      <c r="B38" s="3"/>
      <c r="C38" s="18" t="s">
        <v>112</v>
      </c>
      <c r="D38" s="8" t="s">
        <v>30</v>
      </c>
      <c r="E38" s="19"/>
      <c r="F38" s="19"/>
    </row>
    <row r="39" spans="1:6" ht="26.25" customHeight="1" hidden="1">
      <c r="A39" s="15"/>
      <c r="B39" s="3"/>
      <c r="C39" s="18" t="s">
        <v>98</v>
      </c>
      <c r="D39" s="8" t="s">
        <v>9</v>
      </c>
      <c r="E39" s="19"/>
      <c r="F39" s="19"/>
    </row>
    <row r="40" spans="1:6" ht="26.25" customHeight="1" hidden="1">
      <c r="A40" s="15"/>
      <c r="B40" s="3"/>
      <c r="C40" s="18" t="s">
        <v>104</v>
      </c>
      <c r="D40" s="8" t="s">
        <v>9</v>
      </c>
      <c r="E40" s="19"/>
      <c r="F40" s="19"/>
    </row>
    <row r="41" spans="1:6" ht="25.5" customHeight="1" hidden="1">
      <c r="A41" s="15"/>
      <c r="B41" s="3"/>
      <c r="C41" s="22" t="s">
        <v>99</v>
      </c>
      <c r="D41" s="9" t="s">
        <v>3</v>
      </c>
      <c r="E41" s="21"/>
      <c r="F41" s="21"/>
    </row>
    <row r="42" spans="1:6" ht="25.5" customHeight="1" hidden="1">
      <c r="A42" s="15"/>
      <c r="B42" s="3"/>
      <c r="C42" s="22" t="s">
        <v>106</v>
      </c>
      <c r="D42" s="9" t="s">
        <v>3</v>
      </c>
      <c r="E42" s="21"/>
      <c r="F42" s="21"/>
    </row>
    <row r="43" spans="1:6" ht="24" customHeight="1" hidden="1">
      <c r="A43" s="15"/>
      <c r="B43" s="3"/>
      <c r="C43" s="22" t="s">
        <v>113</v>
      </c>
      <c r="D43" s="9" t="s">
        <v>31</v>
      </c>
      <c r="E43" s="21"/>
      <c r="F43" s="21"/>
    </row>
    <row r="44" spans="1:6" ht="24" customHeight="1" hidden="1">
      <c r="A44" s="15"/>
      <c r="B44" s="3"/>
      <c r="C44" s="22" t="s">
        <v>114</v>
      </c>
      <c r="D44" s="9" t="s">
        <v>31</v>
      </c>
      <c r="E44" s="21"/>
      <c r="F44" s="21"/>
    </row>
    <row r="45" spans="1:6" ht="45" hidden="1">
      <c r="A45" s="15"/>
      <c r="B45" s="3"/>
      <c r="C45" s="22" t="s">
        <v>107</v>
      </c>
      <c r="D45" s="9" t="s">
        <v>93</v>
      </c>
      <c r="E45" s="21"/>
      <c r="F45" s="21"/>
    </row>
    <row r="46" spans="1:6" ht="45" hidden="1">
      <c r="A46" s="15"/>
      <c r="B46" s="3"/>
      <c r="C46" s="22" t="s">
        <v>108</v>
      </c>
      <c r="D46" s="9" t="s">
        <v>93</v>
      </c>
      <c r="E46" s="21"/>
      <c r="F46" s="21"/>
    </row>
    <row r="47" spans="1:6" ht="45" hidden="1">
      <c r="A47" s="15"/>
      <c r="B47" s="3"/>
      <c r="C47" s="22" t="s">
        <v>115</v>
      </c>
      <c r="D47" s="9" t="s">
        <v>94</v>
      </c>
      <c r="E47" s="21"/>
      <c r="F47" s="21"/>
    </row>
    <row r="48" spans="1:6" ht="45" hidden="1">
      <c r="A48" s="15"/>
      <c r="B48" s="3"/>
      <c r="C48" s="22" t="s">
        <v>116</v>
      </c>
      <c r="D48" s="9" t="s">
        <v>94</v>
      </c>
      <c r="E48" s="21"/>
      <c r="F48" s="21"/>
    </row>
    <row r="49" spans="1:6" ht="15" hidden="1">
      <c r="A49" s="15"/>
      <c r="B49" s="11"/>
      <c r="C49" s="25"/>
      <c r="D49" s="7"/>
      <c r="E49" s="26"/>
      <c r="F49" s="26"/>
    </row>
    <row r="50" spans="1:6" ht="37.5" customHeight="1" hidden="1">
      <c r="A50" s="15"/>
      <c r="B50" s="1" t="s">
        <v>56</v>
      </c>
      <c r="C50" s="71" t="s">
        <v>139</v>
      </c>
      <c r="D50" s="72"/>
      <c r="E50" s="2">
        <v>0</v>
      </c>
      <c r="F50" s="2">
        <f>SUM(F52:F54)</f>
        <v>0</v>
      </c>
    </row>
    <row r="51" spans="1:6" ht="9.75" customHeight="1" hidden="1">
      <c r="A51" s="15"/>
      <c r="B51" s="3"/>
      <c r="C51" s="4"/>
      <c r="D51" s="5"/>
      <c r="E51" s="6"/>
      <c r="F51" s="6"/>
    </row>
    <row r="52" spans="1:6" ht="25.5" customHeight="1" hidden="1">
      <c r="A52" s="15"/>
      <c r="B52" s="3"/>
      <c r="C52" s="22" t="s">
        <v>99</v>
      </c>
      <c r="D52" s="9" t="s">
        <v>3</v>
      </c>
      <c r="E52" s="21"/>
      <c r="F52" s="21"/>
    </row>
    <row r="53" spans="1:6" ht="24.75" customHeight="1" hidden="1">
      <c r="A53" s="15"/>
      <c r="B53" s="3"/>
      <c r="C53" s="20" t="s">
        <v>109</v>
      </c>
      <c r="D53" s="9" t="s">
        <v>15</v>
      </c>
      <c r="E53" s="21"/>
      <c r="F53" s="21"/>
    </row>
    <row r="54" spans="1:6" ht="24.75" customHeight="1" hidden="1">
      <c r="A54" s="15"/>
      <c r="B54" s="3"/>
      <c r="C54" s="20" t="s">
        <v>137</v>
      </c>
      <c r="D54" s="9" t="s">
        <v>90</v>
      </c>
      <c r="E54" s="21"/>
      <c r="F54" s="21"/>
    </row>
    <row r="55" spans="1:6" ht="15">
      <c r="A55" s="15"/>
      <c r="B55" s="11"/>
      <c r="C55" s="25"/>
      <c r="D55" s="7"/>
      <c r="E55" s="26"/>
      <c r="F55" s="26"/>
    </row>
    <row r="56" spans="1:6" ht="12.75">
      <c r="A56" s="64"/>
      <c r="B56" s="66" t="s">
        <v>46</v>
      </c>
      <c r="C56" s="66"/>
      <c r="D56" s="67"/>
      <c r="E56" s="69">
        <f>E27+E4</f>
        <v>0</v>
      </c>
      <c r="F56" s="60">
        <f>F27+F4+F31+F50</f>
        <v>2463766</v>
      </c>
    </row>
    <row r="57" spans="1:6" ht="12.75">
      <c r="A57" s="65"/>
      <c r="B57" s="68"/>
      <c r="C57" s="68"/>
      <c r="D57" s="61"/>
      <c r="E57" s="70"/>
      <c r="F57" s="61"/>
    </row>
    <row r="58" spans="1:6" ht="36" customHeight="1">
      <c r="A58" s="16">
        <v>854</v>
      </c>
      <c r="B58" s="73" t="s">
        <v>57</v>
      </c>
      <c r="C58" s="74"/>
      <c r="D58" s="75"/>
      <c r="E58" s="17">
        <f>E59</f>
        <v>0</v>
      </c>
      <c r="F58" s="17">
        <f>F59</f>
        <v>1500</v>
      </c>
    </row>
    <row r="59" spans="1:6" ht="37.5" customHeight="1">
      <c r="A59" s="14"/>
      <c r="B59" s="1" t="s">
        <v>58</v>
      </c>
      <c r="C59" s="71" t="s">
        <v>59</v>
      </c>
      <c r="D59" s="72"/>
      <c r="E59" s="2">
        <f>E61</f>
        <v>0</v>
      </c>
      <c r="F59" s="2">
        <f>F61</f>
        <v>1500</v>
      </c>
    </row>
    <row r="60" spans="1:6" ht="9.75" customHeight="1">
      <c r="A60" s="15"/>
      <c r="B60" s="3"/>
      <c r="C60" s="4"/>
      <c r="D60" s="5"/>
      <c r="E60" s="6"/>
      <c r="F60" s="6"/>
    </row>
    <row r="61" spans="1:6" ht="22.5" customHeight="1">
      <c r="A61" s="15"/>
      <c r="B61" s="3"/>
      <c r="C61" s="18" t="s">
        <v>62</v>
      </c>
      <c r="D61" s="8" t="s">
        <v>60</v>
      </c>
      <c r="E61" s="19"/>
      <c r="F61" s="19">
        <v>1500</v>
      </c>
    </row>
    <row r="62" spans="1:6" ht="14.25" customHeight="1">
      <c r="A62" s="27"/>
      <c r="B62" s="31"/>
      <c r="C62" s="28"/>
      <c r="D62" s="5"/>
      <c r="E62" s="29"/>
      <c r="F62" s="30"/>
    </row>
    <row r="63" spans="1:6" ht="12.75">
      <c r="A63" s="64"/>
      <c r="B63" s="66" t="s">
        <v>48</v>
      </c>
      <c r="C63" s="66"/>
      <c r="D63" s="67"/>
      <c r="E63" s="69">
        <f>0</f>
        <v>0</v>
      </c>
      <c r="F63" s="60">
        <f>F59</f>
        <v>1500</v>
      </c>
    </row>
    <row r="64" spans="1:6" ht="12.75">
      <c r="A64" s="65"/>
      <c r="B64" s="68"/>
      <c r="C64" s="68"/>
      <c r="D64" s="61"/>
      <c r="E64" s="70"/>
      <c r="F64" s="61"/>
    </row>
  </sheetData>
  <sheetProtection/>
  <mergeCells count="16">
    <mergeCell ref="F63:F64"/>
    <mergeCell ref="B3:D3"/>
    <mergeCell ref="C27:D27"/>
    <mergeCell ref="A56:A57"/>
    <mergeCell ref="B58:D58"/>
    <mergeCell ref="C4:D4"/>
    <mergeCell ref="B56:D57"/>
    <mergeCell ref="A63:A64"/>
    <mergeCell ref="B63:D64"/>
    <mergeCell ref="E63:E64"/>
    <mergeCell ref="E56:E57"/>
    <mergeCell ref="F56:F57"/>
    <mergeCell ref="A1:F1"/>
    <mergeCell ref="C59:D59"/>
    <mergeCell ref="C31:D31"/>
    <mergeCell ref="C50:D50"/>
  </mergeCells>
  <printOptions/>
  <pageMargins left="0.75" right="0.75" top="0.5" bottom="0.5" header="0.5" footer="0.5"/>
  <pageSetup horizontalDpi="600" verticalDpi="600" orientation="portrait" paperSize="9" scale="96" r:id="rId1"/>
  <rowBreaks count="1" manualBreakCount="1">
    <brk id="5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22">
      <selection activeCell="F12" sqref="F12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1:6" ht="39.75" customHeight="1">
      <c r="A1" s="76" t="s">
        <v>166</v>
      </c>
      <c r="B1" s="77"/>
      <c r="C1" s="77"/>
      <c r="D1" s="77"/>
      <c r="E1" s="77"/>
      <c r="F1" s="77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13" t="s">
        <v>41</v>
      </c>
      <c r="F2" s="13" t="s">
        <v>42</v>
      </c>
    </row>
    <row r="3" spans="1:6" ht="29.25" customHeight="1">
      <c r="A3" s="16">
        <v>801</v>
      </c>
      <c r="B3" s="73" t="s">
        <v>50</v>
      </c>
      <c r="C3" s="74"/>
      <c r="D3" s="75"/>
      <c r="E3" s="17">
        <f>E4</f>
        <v>0</v>
      </c>
      <c r="F3" s="17">
        <f>F4+F27</f>
        <v>1377280</v>
      </c>
    </row>
    <row r="4" spans="1:6" ht="28.5" customHeight="1">
      <c r="A4" s="15"/>
      <c r="B4" s="1" t="s">
        <v>66</v>
      </c>
      <c r="C4" s="71" t="s">
        <v>67</v>
      </c>
      <c r="D4" s="72"/>
      <c r="E4" s="2">
        <f>E6</f>
        <v>0</v>
      </c>
      <c r="F4" s="2">
        <f>SUM(F7:F25)</f>
        <v>1348842</v>
      </c>
    </row>
    <row r="5" spans="1:6" ht="9.75" customHeight="1">
      <c r="A5" s="15"/>
      <c r="B5" s="3"/>
      <c r="C5" s="4"/>
      <c r="D5" s="5"/>
      <c r="E5" s="6"/>
      <c r="F5" s="6"/>
    </row>
    <row r="6" spans="1:6" ht="21.75" customHeight="1" hidden="1">
      <c r="A6" s="15"/>
      <c r="B6" s="3"/>
      <c r="C6" s="20" t="s">
        <v>27</v>
      </c>
      <c r="D6" s="9" t="s">
        <v>4</v>
      </c>
      <c r="E6" s="21"/>
      <c r="F6" s="21"/>
    </row>
    <row r="7" spans="1:8" ht="21.75" customHeight="1">
      <c r="A7" s="15"/>
      <c r="B7" s="3"/>
      <c r="C7" s="20" t="s">
        <v>47</v>
      </c>
      <c r="D7" s="9" t="s">
        <v>53</v>
      </c>
      <c r="E7" s="21"/>
      <c r="F7" s="21">
        <v>3400</v>
      </c>
      <c r="H7" s="42">
        <f>F8+F9+F10+F11</f>
        <v>1136768</v>
      </c>
    </row>
    <row r="8" spans="1:8" ht="21.75" customHeight="1">
      <c r="A8" s="15"/>
      <c r="B8" s="3"/>
      <c r="C8" s="20" t="s">
        <v>44</v>
      </c>
      <c r="D8" s="9" t="s">
        <v>19</v>
      </c>
      <c r="E8" s="21"/>
      <c r="F8" s="21">
        <f>873960+1329</f>
        <v>875289</v>
      </c>
      <c r="H8" s="42">
        <f>F7</f>
        <v>3400</v>
      </c>
    </row>
    <row r="9" spans="1:8" ht="21.75" customHeight="1">
      <c r="A9" s="15"/>
      <c r="B9" s="3"/>
      <c r="C9" s="20" t="s">
        <v>22</v>
      </c>
      <c r="D9" s="9" t="s">
        <v>5</v>
      </c>
      <c r="E9" s="21"/>
      <c r="F9" s="21">
        <v>80770</v>
      </c>
      <c r="H9" s="42">
        <f>F4-H7-H8</f>
        <v>208674</v>
      </c>
    </row>
    <row r="10" spans="1:6" ht="21.75" customHeight="1">
      <c r="A10" s="15"/>
      <c r="B10" s="3"/>
      <c r="C10" s="18" t="s">
        <v>23</v>
      </c>
      <c r="D10" s="8" t="s">
        <v>6</v>
      </c>
      <c r="E10" s="19"/>
      <c r="F10" s="19">
        <f>157938+228</f>
        <v>158166</v>
      </c>
    </row>
    <row r="11" spans="1:6" ht="21.75" customHeight="1">
      <c r="A11" s="15"/>
      <c r="B11" s="3"/>
      <c r="C11" s="18" t="s">
        <v>24</v>
      </c>
      <c r="D11" s="8" t="s">
        <v>7</v>
      </c>
      <c r="E11" s="19"/>
      <c r="F11" s="19">
        <f>22510+33</f>
        <v>22543</v>
      </c>
    </row>
    <row r="12" spans="1:6" ht="21.75" customHeight="1">
      <c r="A12" s="15"/>
      <c r="B12" s="3"/>
      <c r="C12" s="18" t="s">
        <v>8</v>
      </c>
      <c r="D12" s="8" t="s">
        <v>9</v>
      </c>
      <c r="E12" s="19"/>
      <c r="F12" s="19">
        <v>10333</v>
      </c>
    </row>
    <row r="13" spans="1:6" ht="30">
      <c r="A13" s="15"/>
      <c r="B13" s="3"/>
      <c r="C13" s="18" t="s">
        <v>69</v>
      </c>
      <c r="D13" s="8" t="s">
        <v>70</v>
      </c>
      <c r="E13" s="19"/>
      <c r="F13" s="19">
        <v>3000</v>
      </c>
    </row>
    <row r="14" spans="1:6" ht="21.75" customHeight="1">
      <c r="A14" s="15"/>
      <c r="B14" s="3"/>
      <c r="C14" s="20" t="s">
        <v>10</v>
      </c>
      <c r="D14" s="9" t="s">
        <v>11</v>
      </c>
      <c r="E14" s="21"/>
      <c r="F14" s="21">
        <v>108939</v>
      </c>
    </row>
    <row r="15" spans="1:6" ht="21.75" customHeight="1">
      <c r="A15" s="15"/>
      <c r="B15" s="3"/>
      <c r="C15" s="20" t="s">
        <v>45</v>
      </c>
      <c r="D15" s="9" t="s">
        <v>13</v>
      </c>
      <c r="E15" s="21"/>
      <c r="F15" s="21">
        <v>0</v>
      </c>
    </row>
    <row r="16" spans="1:6" ht="21.75" customHeight="1">
      <c r="A16" s="15"/>
      <c r="B16" s="3"/>
      <c r="C16" s="20" t="s">
        <v>20</v>
      </c>
      <c r="D16" s="9" t="s">
        <v>21</v>
      </c>
      <c r="E16" s="21"/>
      <c r="F16" s="21">
        <v>1060</v>
      </c>
    </row>
    <row r="17" spans="1:6" ht="21.75" customHeight="1">
      <c r="A17" s="15"/>
      <c r="B17" s="3"/>
      <c r="C17" s="22" t="s">
        <v>2</v>
      </c>
      <c r="D17" s="9" t="s">
        <v>3</v>
      </c>
      <c r="E17" s="21"/>
      <c r="F17" s="21">
        <v>7610</v>
      </c>
    </row>
    <row r="18" spans="1:6" ht="21.75" customHeight="1">
      <c r="A18" s="15"/>
      <c r="B18" s="3"/>
      <c r="C18" s="22" t="s">
        <v>28</v>
      </c>
      <c r="D18" s="9" t="s">
        <v>31</v>
      </c>
      <c r="E18" s="21"/>
      <c r="F18" s="21">
        <v>2200</v>
      </c>
    </row>
    <row r="19" spans="1:6" ht="45">
      <c r="A19" s="15"/>
      <c r="B19" s="3"/>
      <c r="C19" s="22" t="s">
        <v>32</v>
      </c>
      <c r="D19" s="9" t="s">
        <v>93</v>
      </c>
      <c r="E19" s="21"/>
      <c r="F19" s="21">
        <v>1100</v>
      </c>
    </row>
    <row r="20" spans="1:6" ht="45">
      <c r="A20" s="15"/>
      <c r="B20" s="3"/>
      <c r="C20" s="22" t="s">
        <v>33</v>
      </c>
      <c r="D20" s="9" t="s">
        <v>94</v>
      </c>
      <c r="E20" s="21"/>
      <c r="F20" s="21">
        <v>2190</v>
      </c>
    </row>
    <row r="21" spans="1:6" ht="22.5" customHeight="1">
      <c r="A21" s="15"/>
      <c r="B21" s="3"/>
      <c r="C21" s="20" t="s">
        <v>14</v>
      </c>
      <c r="D21" s="9" t="s">
        <v>15</v>
      </c>
      <c r="E21" s="21"/>
      <c r="F21" s="21">
        <v>2700</v>
      </c>
    </row>
    <row r="22" spans="1:6" ht="21.75" customHeight="1">
      <c r="A22" s="15"/>
      <c r="B22" s="3"/>
      <c r="C22" s="20" t="s">
        <v>16</v>
      </c>
      <c r="D22" s="9" t="s">
        <v>17</v>
      </c>
      <c r="E22" s="21"/>
      <c r="F22" s="21">
        <v>6654</v>
      </c>
    </row>
    <row r="23" spans="1:6" ht="30.75" customHeight="1">
      <c r="A23" s="15"/>
      <c r="B23" s="3"/>
      <c r="C23" s="20" t="s">
        <v>25</v>
      </c>
      <c r="D23" s="9" t="s">
        <v>26</v>
      </c>
      <c r="E23" s="21"/>
      <c r="F23" s="21">
        <v>60268</v>
      </c>
    </row>
    <row r="24" spans="1:6" ht="30.75" customHeight="1">
      <c r="A24" s="15"/>
      <c r="B24" s="3"/>
      <c r="C24" s="20" t="s">
        <v>156</v>
      </c>
      <c r="D24" s="9" t="s">
        <v>157</v>
      </c>
      <c r="E24" s="21"/>
      <c r="F24" s="21">
        <v>1620</v>
      </c>
    </row>
    <row r="25" spans="1:6" ht="27.75" customHeight="1">
      <c r="A25" s="15"/>
      <c r="B25" s="3"/>
      <c r="C25" s="20" t="s">
        <v>38</v>
      </c>
      <c r="D25" s="9" t="s">
        <v>39</v>
      </c>
      <c r="E25" s="21"/>
      <c r="F25" s="21">
        <v>1000</v>
      </c>
    </row>
    <row r="26" spans="1:6" ht="15">
      <c r="A26" s="15"/>
      <c r="B26" s="11"/>
      <c r="C26" s="25"/>
      <c r="D26" s="7"/>
      <c r="E26" s="26"/>
      <c r="F26" s="26"/>
    </row>
    <row r="27" spans="1:6" ht="25.5" customHeight="1">
      <c r="A27" s="15"/>
      <c r="B27" s="32" t="s">
        <v>56</v>
      </c>
      <c r="C27" s="62" t="s">
        <v>43</v>
      </c>
      <c r="D27" s="63"/>
      <c r="E27" s="33">
        <v>0</v>
      </c>
      <c r="F27" s="33">
        <f>SUM(F29:F29)</f>
        <v>28438</v>
      </c>
    </row>
    <row r="28" spans="1:6" ht="9.75" customHeight="1">
      <c r="A28" s="15"/>
      <c r="B28" s="3"/>
      <c r="C28" s="4"/>
      <c r="D28" s="5"/>
      <c r="E28" s="6"/>
      <c r="F28" s="6"/>
    </row>
    <row r="29" spans="1:6" ht="30" customHeight="1">
      <c r="A29" s="15"/>
      <c r="B29" s="3"/>
      <c r="C29" s="22" t="s">
        <v>25</v>
      </c>
      <c r="D29" s="9" t="s">
        <v>26</v>
      </c>
      <c r="E29" s="21"/>
      <c r="F29" s="21">
        <v>28438</v>
      </c>
    </row>
    <row r="30" spans="1:6" ht="13.5" customHeight="1">
      <c r="A30" s="15"/>
      <c r="B30" s="31"/>
      <c r="C30" s="28"/>
      <c r="D30" s="5"/>
      <c r="E30" s="29"/>
      <c r="F30" s="29"/>
    </row>
    <row r="31" spans="1:6" ht="12.75">
      <c r="A31" s="64"/>
      <c r="B31" s="66" t="s">
        <v>46</v>
      </c>
      <c r="C31" s="66"/>
      <c r="D31" s="67"/>
      <c r="E31" s="69">
        <f>E27+E4</f>
        <v>0</v>
      </c>
      <c r="F31" s="60">
        <f>F27+F4</f>
        <v>1377280</v>
      </c>
    </row>
    <row r="32" spans="1:6" ht="12.75">
      <c r="A32" s="65"/>
      <c r="B32" s="68"/>
      <c r="C32" s="68"/>
      <c r="D32" s="61"/>
      <c r="E32" s="70"/>
      <c r="F32" s="61"/>
    </row>
    <row r="33" spans="1:6" ht="36" customHeight="1">
      <c r="A33" s="16">
        <v>854</v>
      </c>
      <c r="B33" s="73" t="s">
        <v>57</v>
      </c>
      <c r="C33" s="74"/>
      <c r="D33" s="75"/>
      <c r="E33" s="17">
        <f>E34</f>
        <v>0</v>
      </c>
      <c r="F33" s="17">
        <f>F34</f>
        <v>900</v>
      </c>
    </row>
    <row r="34" spans="1:6" ht="37.5" customHeight="1">
      <c r="A34" s="14"/>
      <c r="B34" s="1" t="s">
        <v>58</v>
      </c>
      <c r="C34" s="71" t="s">
        <v>59</v>
      </c>
      <c r="D34" s="72"/>
      <c r="E34" s="2">
        <f>E36</f>
        <v>0</v>
      </c>
      <c r="F34" s="2">
        <f>F36</f>
        <v>900</v>
      </c>
    </row>
    <row r="35" spans="1:6" ht="9.75" customHeight="1">
      <c r="A35" s="15"/>
      <c r="B35" s="3"/>
      <c r="C35" s="4"/>
      <c r="D35" s="5"/>
      <c r="E35" s="6"/>
      <c r="F35" s="6"/>
    </row>
    <row r="36" spans="1:6" ht="22.5" customHeight="1">
      <c r="A36" s="15"/>
      <c r="B36" s="3"/>
      <c r="C36" s="18" t="s">
        <v>62</v>
      </c>
      <c r="D36" s="8" t="s">
        <v>60</v>
      </c>
      <c r="E36" s="19"/>
      <c r="F36" s="19">
        <v>900</v>
      </c>
    </row>
    <row r="37" spans="1:6" ht="14.25" customHeight="1">
      <c r="A37" s="27"/>
      <c r="B37" s="31"/>
      <c r="C37" s="28"/>
      <c r="D37" s="5"/>
      <c r="E37" s="29"/>
      <c r="F37" s="30"/>
    </row>
    <row r="38" spans="1:6" ht="12.75">
      <c r="A38" s="64"/>
      <c r="B38" s="66" t="s">
        <v>48</v>
      </c>
      <c r="C38" s="66"/>
      <c r="D38" s="67"/>
      <c r="E38" s="69">
        <f>E34</f>
        <v>0</v>
      </c>
      <c r="F38" s="60">
        <f>F34</f>
        <v>900</v>
      </c>
    </row>
    <row r="39" spans="1:6" ht="12.75">
      <c r="A39" s="65"/>
      <c r="B39" s="68"/>
      <c r="C39" s="68"/>
      <c r="D39" s="61"/>
      <c r="E39" s="70"/>
      <c r="F39" s="61"/>
    </row>
  </sheetData>
  <sheetProtection/>
  <mergeCells count="14">
    <mergeCell ref="C4:D4"/>
    <mergeCell ref="B31:D32"/>
    <mergeCell ref="F31:F32"/>
    <mergeCell ref="A1:F1"/>
    <mergeCell ref="C34:D34"/>
    <mergeCell ref="F38:F39"/>
    <mergeCell ref="B3:D3"/>
    <mergeCell ref="C27:D27"/>
    <mergeCell ref="A38:A39"/>
    <mergeCell ref="B38:D39"/>
    <mergeCell ref="E38:E39"/>
    <mergeCell ref="E31:E32"/>
    <mergeCell ref="A31:A32"/>
    <mergeCell ref="B33:D33"/>
  </mergeCells>
  <printOptions/>
  <pageMargins left="0.75" right="0.75" top="0.71" bottom="0.52" header="0.5" footer="0.5"/>
  <pageSetup horizontalDpi="600" verticalDpi="600" orientation="portrait" paperSize="9" scale="97" r:id="rId1"/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aolszar</cp:lastModifiedBy>
  <cp:lastPrinted>2014-01-09T08:19:55Z</cp:lastPrinted>
  <dcterms:created xsi:type="dcterms:W3CDTF">2010-01-05T11:44:37Z</dcterms:created>
  <dcterms:modified xsi:type="dcterms:W3CDTF">2014-01-15T12:48:56Z</dcterms:modified>
  <cp:category/>
  <cp:version/>
  <cp:contentType/>
  <cp:contentStatus/>
</cp:coreProperties>
</file>