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386" windowWidth="19320" windowHeight="4335" activeTab="0"/>
  </bookViews>
  <sheets>
    <sheet name="załącznik nr 9" sheetId="1" r:id="rId1"/>
  </sheets>
  <definedNames>
    <definedName name="_xlnm._FilterDatabase" localSheetId="0" hidden="1">'załącznik nr 9'!$C$1:$C$284</definedName>
    <definedName name="Excel_BuiltIn__FilterDatabase_1">#REF!</definedName>
    <definedName name="_xlnm.Print_Area" localSheetId="0">'załącznik nr 9'!$A$1:$M$146</definedName>
    <definedName name="_xlnm.Print_Titles" localSheetId="0">'załącznik nr 9'!$5:$10</definedName>
  </definedNames>
  <calcPr fullCalcOnLoad="1"/>
</workbook>
</file>

<file path=xl/comments1.xml><?xml version="1.0" encoding="utf-8"?>
<comments xmlns="http://schemas.openxmlformats.org/spreadsheetml/2006/main">
  <authors>
    <author>bwalica</author>
  </authors>
  <commentList>
    <comment ref="F21" authorId="0">
      <text>
        <r>
          <rPr>
            <b/>
            <sz val="8"/>
            <rFont val="Tahoma"/>
            <family val="2"/>
          </rPr>
          <t>bwalica:</t>
        </r>
        <r>
          <rPr>
            <sz val="8"/>
            <rFont val="Tahoma"/>
            <family val="2"/>
          </rPr>
          <t xml:space="preserve">
zweryfikowane nakłady łaczne, tj suma nakładów dotychcacowych + na 2011rok</t>
        </r>
      </text>
    </comment>
  </commentList>
</comments>
</file>

<file path=xl/sharedStrings.xml><?xml version="1.0" encoding="utf-8"?>
<sst xmlns="http://schemas.openxmlformats.org/spreadsheetml/2006/main" count="222" uniqueCount="110">
  <si>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</si>
  <si>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</si>
  <si>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</si>
  <si>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</si>
  <si>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</si>
  <si>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</si>
  <si>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</si>
  <si>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z tego źródła finansowania</t>
  </si>
  <si>
    <t>dochody własne jst</t>
  </si>
  <si>
    <t>środki pochodzące
z innych źródeł</t>
  </si>
  <si>
    <t>środki wymienione
w art. 5 ust. 1 pkt 2 i 3 u.f.p.</t>
  </si>
  <si>
    <t xml:space="preserve">A: </t>
  </si>
  <si>
    <t>PZDP</t>
  </si>
  <si>
    <t xml:space="preserve">B: </t>
  </si>
  <si>
    <t>C:</t>
  </si>
  <si>
    <t>6610</t>
  </si>
  <si>
    <t>II.</t>
  </si>
  <si>
    <t>Zadania realizowane w ramach Regionalnego Programu Operacyjnego</t>
  </si>
  <si>
    <t>6050</t>
  </si>
  <si>
    <t>III.</t>
  </si>
  <si>
    <t>Zadania realizowane w ramach Programów Transgranicznych, NPPDL i RSO Min. Infr.</t>
  </si>
  <si>
    <t>Ogółem zadania drogowe</t>
  </si>
  <si>
    <t xml:space="preserve">Starostwo Powiatowe </t>
  </si>
  <si>
    <t>Ogółem zadania inwestycyjne</t>
  </si>
  <si>
    <t>x</t>
  </si>
  <si>
    <t>Ogółem zakupy inwestycyjne</t>
  </si>
  <si>
    <t>REZERWA INWESTYCYJNA</t>
  </si>
  <si>
    <t>RAZEM WYDATKI MAJĄTKOWE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</si>
  <si>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</si>
  <si>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</si>
  <si>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</si>
  <si>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 xml:space="preserve">C. Inne źródła </t>
  </si>
  <si>
    <t>Modernizacja Szpitala Śląskiego w Cieszynie-etap II-utworzenie nowoczesnego bloku operacyjnego wraz z zapleczem diagnostycznym</t>
  </si>
  <si>
    <t>Modernizacja i rozbudowa Szpitala Śląskiego w Cieszynie-etap II- wyposażenie Szpitalnego Oddziału Ratunkowego</t>
  </si>
  <si>
    <t>„Szpital Śląski w Cieszynie- Modernizacja i rozbudowa działu diagnostyczno-zabiegowego”</t>
  </si>
  <si>
    <t xml:space="preserve">w tym: </t>
  </si>
  <si>
    <t>6057/9</t>
  </si>
  <si>
    <t>IV</t>
  </si>
  <si>
    <t xml:space="preserve">     Pozostałe zadania drogowe </t>
  </si>
  <si>
    <t>rok budżetowy 2011 (8+9+10+11)</t>
  </si>
  <si>
    <t>Przebudowa drogi  2614S - ul. Mickiewicza w Skoczowie na odcinku od skrzyżowania z ul. Cieszyńską do mostu na rzece Bładnica ( zadanie prowadzone przez Miasto Skoczów)</t>
  </si>
  <si>
    <t>PCPR</t>
  </si>
  <si>
    <t>Wydatki majątkowe w zakresie ochrony środowiska</t>
  </si>
  <si>
    <t>Budowa boiska wielofunkcyjnego przy ZST w Cieszynie</t>
  </si>
  <si>
    <t>Zakup serwera</t>
  </si>
  <si>
    <t>Przebudowa przepustu w ciągu drogi 2619 S w Ochabach</t>
  </si>
  <si>
    <t>Przebudowa przepustu w ciągu drogi 2616 S w Dębowcu</t>
  </si>
  <si>
    <t>Budowa boiska wielofunkcyjnego przy ZSP w Ustroniu</t>
  </si>
  <si>
    <t>Przebudowa ul. Frysztackiej w Marklowicach- do granicy administracyjnej Cieszyna (PT)</t>
  </si>
  <si>
    <t>Przebudowa ul. Pikiety od ul. Katowickiej do granicy administracyjnej Cieszyna (PT)</t>
  </si>
  <si>
    <t>Przebudowa ul. Czarne w Wiśle (PT)</t>
  </si>
  <si>
    <t>Przebudowa ul. Długiej w Zabłociu (PT)</t>
  </si>
  <si>
    <t>Przebudowa przepustu okularowego w ciągu drogi powiatowej nr 2601 S  w Górkach Szpotawice (PT)</t>
  </si>
  <si>
    <t xml:space="preserve">Kompleksowa termomodernizacja budynków szkolnych ZSR w Międzyświeciu </t>
  </si>
  <si>
    <t>Roboty drogowe</t>
  </si>
  <si>
    <t xml:space="preserve">Projekty techniczne </t>
  </si>
  <si>
    <t>Stworzenie kompleksowego systemu informacji przestrzennej na terenie powiatu cieszyńskiego ( kontynuacja zadania z 2010 r.)</t>
  </si>
  <si>
    <t>Termomodernizacja budynku szkoły Zespołu Szkół Technicznych w Cieszynie (kontynuacja zadania z 2010 r.)</t>
  </si>
  <si>
    <t>Roboty budowlane</t>
  </si>
  <si>
    <t>Dokumentacja projektowa</t>
  </si>
  <si>
    <t>Zadania realizowane w ramach Regionalnego Programu Operacyjnego, Infrastruktura i Środowisko, itp.</t>
  </si>
  <si>
    <t>Pozostałe zadania inwestycyjne</t>
  </si>
  <si>
    <t xml:space="preserve">Zakup wyposażenia oraz sprzętu informatycznego </t>
  </si>
  <si>
    <t>Starostwo Powiatowe</t>
  </si>
  <si>
    <t>Zakupy inwestycyjne w 2011 r.</t>
  </si>
  <si>
    <t>Przebudowa skrzyżowania ulic:Daszyńskiego, Strażackiej i Kościelnej wraz z przyległą infrastrukturą drogową na rondo oraz przebudowa drogi dojazdowej do Szkoły Podstawowej nr 2 wraz z infrastrukturą techniczną i obsługą komunikacyjną Osiedla Cieszyńskie (zadanie prowadzone przez Miasto Ustroń)</t>
  </si>
  <si>
    <t>I.</t>
  </si>
  <si>
    <t>Zadania realizowane w ramach Programu Rozwoju Subregionu</t>
  </si>
  <si>
    <t>6050/7/9</t>
  </si>
  <si>
    <t>Przebudowa  drogi powiatowej Goleszów-Hermanice-Ustroń ( kontynuacja zadania z 2010 r.)</t>
  </si>
  <si>
    <t>Jednostka organizacyjna realizująca program lub koordynująca wykonanie programu</t>
  </si>
  <si>
    <t xml:space="preserve"> Starostwo Powiatowe</t>
  </si>
  <si>
    <t>Zakup 1 zestawu komputerowego z drukarką i pełnym oprogramowaniem</t>
  </si>
  <si>
    <t xml:space="preserve">Zakup klimatyzatora do serwerowni w budynku przy ul. Bobreckiej </t>
  </si>
  <si>
    <t>Przebudowa obiektu mostowego w ciągu Al. Łyska przy skrzyżowaniu z ul. Bolko-Kantora ( PT)</t>
  </si>
  <si>
    <t>Poprawa spójności układu komunikacyjnego Cieszyna etap 2, część I-Przebudowa ul. Bielskiej 2619 S w Cieszynie</t>
  </si>
  <si>
    <t>Poprawa spójności układu komunikacyjnego Cieszyna etap 1, część II- budowa drogi łączącej ul.Frysztacką z  Graniczną ( ul. Ładna - Boczna) ( kontynuacja zadania z 2010 r.)</t>
  </si>
  <si>
    <t>Poprawa spójności układu komunikacyjnego Cieszyna etap 2,część II-Przebudowa ul. Bielskiej 2619 S w Cieszynie na odc. od km2+635 do km3+648</t>
  </si>
  <si>
    <t>Termomodernizacja budynku szkoły II LO im. Kopernika w Cieszynie oraz Szkoły Podstawowej nr 4 ( PT)</t>
  </si>
  <si>
    <t>Modernizacja budynku Starostwa przy ul.Szerokiej</t>
  </si>
  <si>
    <t>Wydatki majątkowe w 2011 r.</t>
  </si>
  <si>
    <r>
      <t>2</t>
    </r>
    <r>
      <rPr>
        <sz val="12"/>
        <rFont val="Times New Roman"/>
        <family val="1"/>
      </rPr>
      <t>- w tym pożyczka z WFOŚiGW w kwocie 344.253 zł</t>
    </r>
  </si>
  <si>
    <t>Zakup gruntu w Wiśle Centrum</t>
  </si>
  <si>
    <r>
      <t xml:space="preserve"> 2 996 668</t>
    </r>
    <r>
      <rPr>
        <vertAlign val="superscript"/>
        <sz val="12"/>
        <rFont val="Times New Roman"/>
        <family val="1"/>
      </rPr>
      <t xml:space="preserve"> 1</t>
    </r>
  </si>
  <si>
    <r>
      <t>1-</t>
    </r>
    <r>
      <rPr>
        <sz val="12"/>
        <rFont val="Times New Roman"/>
        <family val="1"/>
      </rPr>
      <t xml:space="preserve"> w tym wydatki poniesione przez Powiat Cieszyński do 31.12.2010 r. - 67 588 zł ( dokumentacja techniczna, studium wykonalności)</t>
    </r>
  </si>
  <si>
    <t>6060</t>
  </si>
  <si>
    <t>Przebudowa mostu na rzece Wisła w Strumieniu ( PT)</t>
  </si>
  <si>
    <t>Zakup zmywarki</t>
  </si>
  <si>
    <t>ZSGH Wisła</t>
  </si>
  <si>
    <t>REZERWA INWESTYCYJNA NA ZADANIA W ZAKRESIE ZARZĄDZANIA KRYZYSOWEGO</t>
  </si>
  <si>
    <t>6669</t>
  </si>
  <si>
    <t>Przebudowa drogi nr 2643 S -droga przez wieś Istebna (rozliczenie zadania)</t>
  </si>
  <si>
    <t xml:space="preserve">Termomodernizacja i modernizacja budynku Domu Dziecka w Cieszynie (audyt energetyczny oraz dokumentacja projektowo – kosztorysowa) </t>
  </si>
  <si>
    <t>6220</t>
  </si>
  <si>
    <t>SOSW Cieszyn</t>
  </si>
  <si>
    <t>Utworzenie placu zabaw w ramach programu rządowego "Radosna szkoła"</t>
  </si>
  <si>
    <t>Wykonanie istalacji solarnej dla ZST w Cieszynie (dokumentacja)</t>
  </si>
  <si>
    <t>Modernizacja dachu DPS Kończyce Małe (dokumentacja)</t>
  </si>
  <si>
    <t xml:space="preserve">Zakup klimatyzatora </t>
  </si>
  <si>
    <t>PUP</t>
  </si>
  <si>
    <t>Budowa chodników przy drogach powiatowych na terenie gminy Hażlach</t>
  </si>
  <si>
    <t xml:space="preserve">Zastosowanie kolektorów słonecznych dla przygotowania ciepłej wody użytkowej dla budynku WTZ w Drogomyślu </t>
  </si>
  <si>
    <t>kredyty, pożyczki, obligacje</t>
  </si>
  <si>
    <t>Szpital Śląski w Cieszynie-modernizacja, remont, zakupy inwestycyjne, dokumentacja techniczna (zadanie realizowane przez ZZOZ w Cieszynie)</t>
  </si>
  <si>
    <t>Wymiana filtrów w centralach wentylacyjnych Pawilonu Diagnostyczno-Zabiegowego (zadanie realizowane przez  ZZOZ w Cieszynie)</t>
  </si>
  <si>
    <t>Zakup kotła warzelnego</t>
  </si>
  <si>
    <t>PDPS Pogórze</t>
  </si>
  <si>
    <t xml:space="preserve"> 1 339 534</t>
  </si>
  <si>
    <t>Załącznik nr  3  do Uchwały  Rady Powiatu Cieszyńskiego</t>
  </si>
  <si>
    <t>nr X/75/11 z dnia 28 czerwca 2011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</si>
</sst>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8">
    <font>
      <sz val="10"/>
      <name val="Arial"/>
      <family val="2"/>
    </font>
    <font>
      <sz val="10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color indexed="10"/>
      <name val="Arial CE"/>
      <family val="2"/>
    </font>
    <font>
      <b/>
      <sz val="14"/>
      <name val="Times New Roman"/>
      <family val="1"/>
    </font>
    <font>
      <b/>
      <sz val="10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sz val="13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 CE"/>
      <family val="2"/>
    </font>
    <font>
      <vertAlign val="superscript"/>
      <sz val="12"/>
      <name val="Times New Roman"/>
      <family val="1"/>
    </font>
    <font>
      <sz val="11"/>
      <name val="Arial CE"/>
      <family val="2"/>
    </font>
    <font>
      <b/>
      <i/>
      <sz val="14"/>
      <name val="Times New Roman"/>
      <family val="1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tted"/>
      <bottom style="dotted"/>
    </border>
    <border>
      <left style="thin">
        <color indexed="8"/>
      </left>
      <right>
        <color indexed="63"/>
      </right>
      <top style="dotted"/>
      <bottom style="thin">
        <color indexed="8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tted"/>
    </border>
    <border>
      <left>
        <color indexed="63"/>
      </left>
      <right style="thin">
        <color indexed="8"/>
      </right>
      <top style="dotted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/>
    </border>
    <border>
      <left style="thin"/>
      <right style="thin"/>
      <top style="dotted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horizontal="left" vertical="center" wrapText="1"/>
    </xf>
    <xf numFmtId="164" fontId="2" fillId="0" borderId="17" xfId="0" applyNumberFormat="1" applyFont="1" applyFill="1" applyBorder="1" applyAlignment="1">
      <alignment vertical="center" wrapText="1"/>
    </xf>
    <xf numFmtId="164" fontId="2" fillId="0" borderId="18" xfId="0" applyNumberFormat="1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64" fontId="2" fillId="0" borderId="17" xfId="0" applyNumberFormat="1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>
      <alignment horizontal="left" vertical="center" wrapText="1"/>
    </xf>
    <xf numFmtId="164" fontId="2" fillId="0" borderId="15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64" fontId="6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horizontal="left" vertical="center" wrapText="1"/>
    </xf>
    <xf numFmtId="164" fontId="2" fillId="0" borderId="22" xfId="0" applyNumberFormat="1" applyFont="1" applyFill="1" applyBorder="1" applyAlignment="1">
      <alignment horizontal="left" vertical="center" wrapText="1"/>
    </xf>
    <xf numFmtId="164" fontId="2" fillId="0" borderId="23" xfId="0" applyNumberFormat="1" applyFont="1" applyFill="1" applyBorder="1" applyAlignment="1">
      <alignment horizontal="left" vertical="center" wrapText="1"/>
    </xf>
    <xf numFmtId="164" fontId="2" fillId="0" borderId="24" xfId="0" applyNumberFormat="1" applyFont="1" applyFill="1" applyBorder="1" applyAlignment="1">
      <alignment horizontal="left" vertical="center" wrapText="1"/>
    </xf>
    <xf numFmtId="164" fontId="2" fillId="0" borderId="25" xfId="0" applyNumberFormat="1" applyFont="1" applyFill="1" applyBorder="1" applyAlignment="1">
      <alignment horizontal="left" vertical="center" wrapText="1"/>
    </xf>
    <xf numFmtId="164" fontId="2" fillId="0" borderId="2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 wrapText="1"/>
    </xf>
    <xf numFmtId="164" fontId="2" fillId="0" borderId="26" xfId="0" applyNumberFormat="1" applyFont="1" applyFill="1" applyBorder="1" applyAlignment="1">
      <alignment horizontal="left" vertical="center" wrapText="1"/>
    </xf>
    <xf numFmtId="164" fontId="2" fillId="0" borderId="27" xfId="0" applyNumberFormat="1" applyFont="1" applyFill="1" applyBorder="1" applyAlignment="1">
      <alignment horizontal="left" vertical="center" wrapText="1"/>
    </xf>
    <xf numFmtId="164" fontId="2" fillId="0" borderId="28" xfId="0" applyNumberFormat="1" applyFont="1" applyFill="1" applyBorder="1" applyAlignment="1">
      <alignment horizontal="left" vertical="center" wrapText="1"/>
    </xf>
    <xf numFmtId="164" fontId="2" fillId="0" borderId="29" xfId="0" applyNumberFormat="1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164" fontId="2" fillId="0" borderId="31" xfId="0" applyNumberFormat="1" applyFont="1" applyFill="1" applyBorder="1" applyAlignment="1">
      <alignment horizontal="left" vertical="center" wrapText="1"/>
    </xf>
    <xf numFmtId="164" fontId="2" fillId="0" borderId="32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left" vertical="center" wrapText="1"/>
    </xf>
    <xf numFmtId="164" fontId="2" fillId="0" borderId="35" xfId="0" applyNumberFormat="1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left" vertical="center" wrapText="1"/>
    </xf>
    <xf numFmtId="164" fontId="2" fillId="0" borderId="35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64" fontId="6" fillId="0" borderId="36" xfId="0" applyNumberFormat="1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left" vertical="center" wrapText="1"/>
    </xf>
    <xf numFmtId="3" fontId="2" fillId="0" borderId="18" xfId="0" applyNumberFormat="1" applyFont="1" applyFill="1" applyBorder="1" applyAlignment="1">
      <alignment horizontal="left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left" vertical="center" wrapText="1"/>
    </xf>
    <xf numFmtId="3" fontId="6" fillId="0" borderId="36" xfId="0" applyNumberFormat="1" applyFont="1" applyFill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right" vertical="center" wrapText="1"/>
    </xf>
    <xf numFmtId="164" fontId="2" fillId="0" borderId="19" xfId="0" applyNumberFormat="1" applyFont="1" applyFill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164" fontId="2" fillId="0" borderId="15" xfId="0" applyNumberFormat="1" applyFont="1" applyFill="1" applyBorder="1" applyAlignment="1">
      <alignment horizontal="right" vertical="center" wrapText="1"/>
    </xf>
    <xf numFmtId="164" fontId="2" fillId="0" borderId="38" xfId="0" applyNumberFormat="1" applyFont="1" applyFill="1" applyBorder="1" applyAlignment="1">
      <alignment horizontal="right" vertical="center" wrapText="1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vertical="center"/>
    </xf>
    <xf numFmtId="164" fontId="2" fillId="0" borderId="39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164" fontId="2" fillId="0" borderId="39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vertical="center"/>
    </xf>
    <xf numFmtId="164" fontId="2" fillId="0" borderId="40" xfId="0" applyNumberFormat="1" applyFont="1" applyFill="1" applyBorder="1" applyAlignment="1">
      <alignment vertical="center"/>
    </xf>
    <xf numFmtId="164" fontId="2" fillId="0" borderId="40" xfId="0" applyNumberFormat="1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 vertical="center"/>
    </xf>
    <xf numFmtId="164" fontId="2" fillId="0" borderId="34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quotePrefix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16" fillId="0" borderId="41" xfId="0" applyFont="1" applyFill="1" applyBorder="1" applyAlignment="1" quotePrefix="1">
      <alignment vertical="center"/>
    </xf>
    <xf numFmtId="0" fontId="2" fillId="0" borderId="41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64" fontId="14" fillId="0" borderId="39" xfId="0" applyNumberFormat="1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 wrapText="1"/>
    </xf>
    <xf numFmtId="164" fontId="14" fillId="0" borderId="42" xfId="0" applyNumberFormat="1" applyFont="1" applyFill="1" applyBorder="1" applyAlignment="1">
      <alignment horizontal="center" vertical="center"/>
    </xf>
    <xf numFmtId="164" fontId="14" fillId="0" borderId="34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left" vertical="center" wrapText="1"/>
    </xf>
    <xf numFmtId="164" fontId="6" fillId="0" borderId="15" xfId="0" applyNumberFormat="1" applyFont="1" applyFill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horizontal="left" vertical="center" wrapText="1"/>
    </xf>
    <xf numFmtId="164" fontId="6" fillId="34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16" xfId="0" applyNumberFormat="1" applyFont="1" applyFill="1" applyBorder="1" applyAlignment="1">
      <alignment vertical="center" wrapText="1"/>
    </xf>
    <xf numFmtId="164" fontId="2" fillId="0" borderId="44" xfId="0" applyNumberFormat="1" applyFont="1" applyFill="1" applyBorder="1" applyAlignment="1">
      <alignment horizontal="left" vertical="center" wrapText="1"/>
    </xf>
    <xf numFmtId="164" fontId="2" fillId="0" borderId="36" xfId="0" applyNumberFormat="1" applyFont="1" applyFill="1" applyBorder="1" applyAlignment="1">
      <alignment horizontal="left" vertical="center" wrapText="1"/>
    </xf>
    <xf numFmtId="3" fontId="2" fillId="0" borderId="38" xfId="0" applyNumberFormat="1" applyFont="1" applyFill="1" applyBorder="1" applyAlignment="1">
      <alignment horizontal="right" vertical="center" wrapText="1"/>
    </xf>
    <xf numFmtId="3" fontId="2" fillId="0" borderId="36" xfId="0" applyNumberFormat="1" applyFont="1" applyFill="1" applyBorder="1" applyAlignment="1">
      <alignment horizontal="right" vertical="center" wrapText="1"/>
    </xf>
    <xf numFmtId="3" fontId="2" fillId="0" borderId="36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 vertical="center"/>
    </xf>
    <xf numFmtId="3" fontId="2" fillId="0" borderId="37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46" xfId="0" applyNumberFormat="1" applyFont="1" applyFill="1" applyBorder="1" applyAlignment="1">
      <alignment horizontal="center" vertical="center"/>
    </xf>
    <xf numFmtId="3" fontId="2" fillId="0" borderId="47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48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164" fontId="2" fillId="0" borderId="45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4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/>
    </xf>
    <xf numFmtId="164" fontId="2" fillId="0" borderId="49" xfId="0" applyNumberFormat="1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/>
    </xf>
    <xf numFmtId="3" fontId="2" fillId="0" borderId="43" xfId="0" applyNumberFormat="1" applyFont="1" applyFill="1" applyBorder="1" applyAlignment="1">
      <alignment horizontal="center" vertical="center" wrapText="1"/>
    </xf>
    <xf numFmtId="3" fontId="2" fillId="0" borderId="49" xfId="0" applyNumberFormat="1" applyFont="1" applyFill="1" applyBorder="1" applyAlignment="1">
      <alignment horizontal="center" vertical="center" wrapText="1"/>
    </xf>
    <xf numFmtId="3" fontId="2" fillId="0" borderId="50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164" fontId="2" fillId="0" borderId="49" xfId="0" applyNumberFormat="1" applyFont="1" applyFill="1" applyBorder="1" applyAlignment="1">
      <alignment horizontal="center" vertical="center" wrapText="1"/>
    </xf>
    <xf numFmtId="164" fontId="2" fillId="0" borderId="50" xfId="0" applyNumberFormat="1" applyFont="1" applyFill="1" applyBorder="1" applyAlignment="1">
      <alignment horizontal="center" vertical="center" wrapText="1"/>
    </xf>
    <xf numFmtId="3" fontId="2" fillId="0" borderId="43" xfId="0" applyNumberFormat="1" applyFont="1" applyFill="1" applyBorder="1" applyAlignment="1" quotePrefix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vertical="center" wrapText="1"/>
    </xf>
    <xf numFmtId="164" fontId="2" fillId="0" borderId="39" xfId="0" applyNumberFormat="1" applyFont="1" applyFill="1" applyBorder="1" applyAlignment="1">
      <alignment vertical="center"/>
    </xf>
    <xf numFmtId="164" fontId="2" fillId="0" borderId="37" xfId="0" applyNumberFormat="1" applyFont="1" applyFill="1" applyBorder="1" applyAlignment="1">
      <alignment vertical="center"/>
    </xf>
    <xf numFmtId="164" fontId="2" fillId="0" borderId="32" xfId="0" applyNumberFormat="1" applyFont="1" applyFill="1" applyBorder="1" applyAlignment="1">
      <alignment vertical="center"/>
    </xf>
    <xf numFmtId="164" fontId="2" fillId="0" borderId="39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 shrinkToFit="1"/>
    </xf>
    <xf numFmtId="49" fontId="2" fillId="0" borderId="37" xfId="0" applyNumberFormat="1" applyFont="1" applyFill="1" applyBorder="1" applyAlignment="1">
      <alignment horizontal="center" vertical="center" wrapText="1" shrinkToFit="1"/>
    </xf>
    <xf numFmtId="49" fontId="2" fillId="0" borderId="32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164" fontId="2" fillId="0" borderId="45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2" fillId="0" borderId="46" xfId="0" applyNumberFormat="1" applyFont="1" applyFill="1" applyBorder="1" applyAlignment="1">
      <alignment vertical="center" wrapText="1"/>
    </xf>
    <xf numFmtId="3" fontId="2" fillId="0" borderId="57" xfId="0" applyNumberFormat="1" applyFont="1" applyFill="1" applyBorder="1" applyAlignment="1">
      <alignment horizontal="center" vertical="center"/>
    </xf>
    <xf numFmtId="3" fontId="2" fillId="0" borderId="58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64" fontId="6" fillId="0" borderId="59" xfId="0" applyNumberFormat="1" applyFont="1" applyFill="1" applyBorder="1" applyAlignment="1">
      <alignment horizontal="center" vertical="center"/>
    </xf>
    <xf numFmtId="164" fontId="6" fillId="0" borderId="60" xfId="0" applyNumberFormat="1" applyFont="1" applyFill="1" applyBorder="1" applyAlignment="1">
      <alignment horizontal="center" vertical="center"/>
    </xf>
    <xf numFmtId="164" fontId="6" fillId="0" borderId="61" xfId="0" applyNumberFormat="1" applyFont="1" applyFill="1" applyBorder="1" applyAlignment="1">
      <alignment horizontal="center" vertical="center"/>
    </xf>
    <xf numFmtId="164" fontId="2" fillId="0" borderId="62" xfId="0" applyNumberFormat="1" applyFont="1" applyFill="1" applyBorder="1" applyAlignment="1">
      <alignment horizontal="center" vertical="center"/>
    </xf>
    <xf numFmtId="164" fontId="2" fillId="0" borderId="63" xfId="0" applyNumberFormat="1" applyFont="1" applyFill="1" applyBorder="1" applyAlignment="1">
      <alignment horizontal="center" vertical="center"/>
    </xf>
    <xf numFmtId="164" fontId="2" fillId="0" borderId="6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64" fontId="2" fillId="0" borderId="65" xfId="0" applyNumberFormat="1" applyFont="1" applyFill="1" applyBorder="1" applyAlignment="1">
      <alignment horizontal="center" vertical="center"/>
    </xf>
    <xf numFmtId="164" fontId="2" fillId="0" borderId="66" xfId="0" applyNumberFormat="1" applyFont="1" applyFill="1" applyBorder="1" applyAlignment="1">
      <alignment horizontal="center" vertical="center"/>
    </xf>
    <xf numFmtId="164" fontId="2" fillId="0" borderId="6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39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164" fontId="2" fillId="34" borderId="32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164" fontId="2" fillId="34" borderId="39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/>
    </xf>
    <xf numFmtId="164" fontId="6" fillId="0" borderId="5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quotePrefix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164" fontId="2" fillId="34" borderId="32" xfId="0" applyNumberFormat="1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164" fontId="2" fillId="34" borderId="39" xfId="0" applyNumberFormat="1" applyFont="1" applyFill="1" applyBorder="1" applyAlignment="1">
      <alignment horizontal="center" vertical="center"/>
    </xf>
    <xf numFmtId="3" fontId="2" fillId="34" borderId="37" xfId="0" applyNumberFormat="1" applyFont="1" applyFill="1" applyBorder="1" applyAlignment="1">
      <alignment horizontal="center" vertical="center"/>
    </xf>
    <xf numFmtId="3" fontId="2" fillId="0" borderId="69" xfId="0" applyNumberFormat="1" applyFont="1" applyFill="1" applyBorder="1" applyAlignment="1">
      <alignment horizontal="center" vertical="center" wrapText="1"/>
    </xf>
    <xf numFmtId="164" fontId="6" fillId="0" borderId="43" xfId="0" applyNumberFormat="1" applyFont="1" applyFill="1" applyBorder="1" applyAlignment="1">
      <alignment horizontal="center" vertical="center" wrapText="1"/>
    </xf>
    <xf numFmtId="164" fontId="6" fillId="0" borderId="49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164" fontId="2" fillId="0" borderId="72" xfId="0" applyNumberFormat="1" applyFont="1" applyFill="1" applyBorder="1" applyAlignment="1">
      <alignment horizontal="center" vertical="center"/>
    </xf>
    <xf numFmtId="164" fontId="2" fillId="0" borderId="73" xfId="0" applyNumberFormat="1" applyFont="1" applyFill="1" applyBorder="1" applyAlignment="1">
      <alignment horizontal="center" vertical="center"/>
    </xf>
    <xf numFmtId="164" fontId="2" fillId="0" borderId="74" xfId="0" applyNumberFormat="1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49" fontId="2" fillId="0" borderId="77" xfId="0" applyNumberFormat="1" applyFont="1" applyFill="1" applyBorder="1" applyAlignment="1">
      <alignment horizontal="center" vertical="center" wrapText="1"/>
    </xf>
    <xf numFmtId="49" fontId="2" fillId="0" borderId="78" xfId="0" applyNumberFormat="1" applyFont="1" applyFill="1" applyBorder="1" applyAlignment="1">
      <alignment horizontal="center" vertical="center" wrapText="1"/>
    </xf>
    <xf numFmtId="164" fontId="2" fillId="0" borderId="79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 quotePrefix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vertical="center" wrapText="1"/>
    </xf>
    <xf numFmtId="164" fontId="2" fillId="0" borderId="32" xfId="0" applyNumberFormat="1" applyFont="1" applyFill="1" applyBorder="1" applyAlignment="1">
      <alignment vertical="center" wrapText="1"/>
    </xf>
    <xf numFmtId="164" fontId="2" fillId="0" borderId="80" xfId="0" applyNumberFormat="1" applyFont="1" applyFill="1" applyBorder="1" applyAlignment="1">
      <alignment horizontal="center" vertical="center" wrapText="1"/>
    </xf>
    <xf numFmtId="164" fontId="2" fillId="0" borderId="81" xfId="0" applyNumberFormat="1" applyFont="1" applyFill="1" applyBorder="1" applyAlignment="1">
      <alignment horizontal="center" vertical="center" wrapText="1"/>
    </xf>
    <xf numFmtId="164" fontId="2" fillId="0" borderId="54" xfId="0" applyNumberFormat="1" applyFont="1" applyFill="1" applyBorder="1" applyAlignment="1">
      <alignment horizontal="center" vertical="center"/>
    </xf>
    <xf numFmtId="164" fontId="2" fillId="0" borderId="82" xfId="0" applyNumberFormat="1" applyFont="1" applyFill="1" applyBorder="1" applyAlignment="1">
      <alignment horizontal="center" vertical="center"/>
    </xf>
    <xf numFmtId="0" fontId="18" fillId="0" borderId="8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58" xfId="0" applyFont="1" applyFill="1" applyBorder="1" applyAlignment="1">
      <alignment horizontal="center" vertical="center" wrapText="1"/>
    </xf>
    <xf numFmtId="3" fontId="6" fillId="0" borderId="47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48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6" fillId="0" borderId="5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 shrinkToFit="1"/>
    </xf>
    <xf numFmtId="49" fontId="2" fillId="0" borderId="33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 wrapText="1" shrinkToFit="1"/>
    </xf>
    <xf numFmtId="49" fontId="2" fillId="0" borderId="45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164" fontId="2" fillId="34" borderId="45" xfId="0" applyNumberFormat="1" applyFont="1" applyFill="1" applyBorder="1" applyAlignment="1">
      <alignment horizontal="center" vertical="center"/>
    </xf>
    <xf numFmtId="164" fontId="2" fillId="34" borderId="46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/>
    </xf>
    <xf numFmtId="164" fontId="2" fillId="0" borderId="48" xfId="0" applyNumberFormat="1" applyFont="1" applyFill="1" applyBorder="1" applyAlignment="1">
      <alignment horizontal="center" vertical="center"/>
    </xf>
    <xf numFmtId="164" fontId="6" fillId="0" borderId="47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6" fillId="0" borderId="48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vertical="center" wrapText="1"/>
    </xf>
    <xf numFmtId="164" fontId="2" fillId="0" borderId="49" xfId="0" applyNumberFormat="1" applyFont="1" applyFill="1" applyBorder="1" applyAlignment="1">
      <alignment vertical="center" wrapText="1"/>
    </xf>
    <xf numFmtId="164" fontId="2" fillId="0" borderId="69" xfId="0" applyNumberFormat="1" applyFont="1" applyFill="1" applyBorder="1" applyAlignment="1">
      <alignment vertical="center" wrapText="1"/>
    </xf>
    <xf numFmtId="164" fontId="6" fillId="34" borderId="43" xfId="0" applyNumberFormat="1" applyFont="1" applyFill="1" applyBorder="1" applyAlignment="1">
      <alignment vertical="center" wrapText="1"/>
    </xf>
    <xf numFmtId="164" fontId="6" fillId="34" borderId="49" xfId="0" applyNumberFormat="1" applyFont="1" applyFill="1" applyBorder="1" applyAlignment="1">
      <alignment vertical="center" wrapText="1"/>
    </xf>
    <xf numFmtId="164" fontId="6" fillId="34" borderId="69" xfId="0" applyNumberFormat="1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4"/>
  <sheetViews>
    <sheetView tabSelected="1" view="pageBreakPreview" zoomScale="70" zoomScaleNormal="75" zoomScaleSheetLayoutView="70" workbookViewId="0" topLeftCell="A1">
      <selection activeCell="K2" sqref="K2:M2"/>
    </sheetView>
  </sheetViews>
  <sheetFormatPr defaultColWidth="9.140625" defaultRowHeight="12.75"/>
  <cols>
    <col min="1" max="1" width="3.8515625" style="1" customWidth="1"/>
    <col min="2" max="2" width="14.00390625" style="1" customWidth="1"/>
    <col min="3" max="3" width="15.28125" style="1" customWidth="1"/>
    <col min="4" max="4" width="13.140625" style="1" customWidth="1"/>
    <col min="5" max="5" width="76.7109375" style="1" customWidth="1"/>
    <col min="6" max="6" width="17.7109375" style="1" customWidth="1"/>
    <col min="7" max="7" width="19.421875" style="1" customWidth="1"/>
    <col min="8" max="8" width="17.8515625" style="1" customWidth="1"/>
    <col min="9" max="9" width="18.421875" style="1" customWidth="1"/>
    <col min="10" max="10" width="6.421875" style="1" customWidth="1"/>
    <col min="11" max="11" width="18.57421875" style="1" customWidth="1"/>
    <col min="12" max="12" width="17.8515625" style="1" customWidth="1"/>
    <col min="13" max="13" width="23.7109375" style="1" customWidth="1"/>
    <col min="14" max="14" width="49.57421875" style="1" customWidth="1"/>
    <col min="15" max="15" width="9.140625" style="1" customWidth="1"/>
    <col min="16" max="16" width="13.7109375" style="1" customWidth="1"/>
    <col min="17" max="17" width="24.421875" style="1" customWidth="1"/>
    <col min="18" max="16384" width="9.140625" style="1" customWidth="1"/>
  </cols>
  <sheetData>
    <row r="1" spans="9:13" ht="15.75">
      <c r="I1" s="165" t="s">
        <v>108</v>
      </c>
      <c r="J1" s="165"/>
      <c r="K1" s="165"/>
      <c r="L1" s="165"/>
      <c r="M1" s="165"/>
    </row>
    <row r="2" spans="9:13" ht="15.75">
      <c r="I2" s="158"/>
      <c r="J2" s="158"/>
      <c r="K2" s="165" t="s">
        <v>109</v>
      </c>
      <c r="L2" s="165"/>
      <c r="M2" s="165"/>
    </row>
    <row r="3" spans="1:13" ht="27.75" customHeight="1">
      <c r="A3" s="392" t="s">
        <v>80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</row>
    <row r="4" spans="1:13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9.5" customHeight="1">
      <c r="A5" s="385" t="s">
        <v>0</v>
      </c>
      <c r="B5" s="385" t="s">
        <v>1</v>
      </c>
      <c r="C5" s="385" t="s">
        <v>2</v>
      </c>
      <c r="D5" s="385" t="s">
        <v>3</v>
      </c>
      <c r="E5" s="387" t="s">
        <v>4</v>
      </c>
      <c r="F5" s="387" t="s">
        <v>5</v>
      </c>
      <c r="G5" s="387" t="s">
        <v>6</v>
      </c>
      <c r="H5" s="387"/>
      <c r="I5" s="387"/>
      <c r="J5" s="387"/>
      <c r="K5" s="387"/>
      <c r="L5" s="387"/>
      <c r="M5" s="387" t="s">
        <v>70</v>
      </c>
    </row>
    <row r="6" spans="1:13" ht="19.5" customHeight="1">
      <c r="A6" s="385"/>
      <c r="B6" s="385"/>
      <c r="C6" s="385"/>
      <c r="D6" s="385"/>
      <c r="E6" s="387"/>
      <c r="F6" s="387"/>
      <c r="G6" s="387" t="s">
        <v>39</v>
      </c>
      <c r="H6" s="389" t="s">
        <v>7</v>
      </c>
      <c r="I6" s="389"/>
      <c r="J6" s="387"/>
      <c r="K6" s="387"/>
      <c r="L6" s="387"/>
      <c r="M6" s="387"/>
    </row>
    <row r="7" spans="1:13" ht="29.25" customHeight="1">
      <c r="A7" s="385"/>
      <c r="B7" s="385"/>
      <c r="C7" s="385"/>
      <c r="D7" s="385"/>
      <c r="E7" s="387"/>
      <c r="F7" s="387"/>
      <c r="G7" s="388"/>
      <c r="H7" s="390" t="s">
        <v>8</v>
      </c>
      <c r="I7" s="390" t="s">
        <v>102</v>
      </c>
      <c r="J7" s="391" t="s">
        <v>9</v>
      </c>
      <c r="K7" s="387"/>
      <c r="L7" s="387" t="s">
        <v>10</v>
      </c>
      <c r="M7" s="387"/>
    </row>
    <row r="8" spans="1:13" ht="19.5" customHeight="1">
      <c r="A8" s="385"/>
      <c r="B8" s="385"/>
      <c r="C8" s="385"/>
      <c r="D8" s="385"/>
      <c r="E8" s="387"/>
      <c r="F8" s="387"/>
      <c r="G8" s="388"/>
      <c r="H8" s="390"/>
      <c r="I8" s="390"/>
      <c r="J8" s="391"/>
      <c r="K8" s="387"/>
      <c r="L8" s="387"/>
      <c r="M8" s="387"/>
    </row>
    <row r="9" spans="1:13" ht="17.25" customHeight="1">
      <c r="A9" s="385"/>
      <c r="B9" s="385"/>
      <c r="C9" s="385"/>
      <c r="D9" s="385"/>
      <c r="E9" s="387"/>
      <c r="F9" s="387"/>
      <c r="G9" s="388"/>
      <c r="H9" s="390"/>
      <c r="I9" s="390"/>
      <c r="J9" s="391"/>
      <c r="K9" s="387"/>
      <c r="L9" s="387"/>
      <c r="M9" s="387"/>
    </row>
    <row r="10" spans="1:13" ht="16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125">
        <v>8</v>
      </c>
      <c r="I10" s="126"/>
      <c r="J10" s="383">
        <v>10</v>
      </c>
      <c r="K10" s="383"/>
      <c r="L10" s="4">
        <v>11</v>
      </c>
      <c r="M10" s="4">
        <v>12</v>
      </c>
    </row>
    <row r="11" spans="1:13" ht="16.5" customHeight="1">
      <c r="A11" s="4"/>
      <c r="B11" s="4"/>
      <c r="C11" s="384" t="s">
        <v>54</v>
      </c>
      <c r="D11" s="205"/>
      <c r="E11" s="206"/>
      <c r="F11" s="6"/>
      <c r="G11" s="7"/>
      <c r="H11" s="7"/>
      <c r="I11" s="7"/>
      <c r="J11" s="7"/>
      <c r="K11" s="7"/>
      <c r="L11" s="7"/>
      <c r="M11" s="8"/>
    </row>
    <row r="12" spans="1:13" ht="33" customHeight="1">
      <c r="A12" s="5" t="s">
        <v>66</v>
      </c>
      <c r="B12" s="385" t="s">
        <v>67</v>
      </c>
      <c r="C12" s="385"/>
      <c r="D12" s="385"/>
      <c r="E12" s="385"/>
      <c r="F12" s="6"/>
      <c r="G12" s="7"/>
      <c r="H12" s="7"/>
      <c r="I12" s="7"/>
      <c r="J12" s="386"/>
      <c r="K12" s="386"/>
      <c r="L12" s="7"/>
      <c r="M12" s="119"/>
    </row>
    <row r="13" spans="1:13" ht="17.25" customHeight="1">
      <c r="A13" s="243">
        <v>1</v>
      </c>
      <c r="B13" s="243">
        <v>600</v>
      </c>
      <c r="C13" s="243">
        <v>60014</v>
      </c>
      <c r="D13" s="223" t="s">
        <v>68</v>
      </c>
      <c r="E13" s="176" t="s">
        <v>69</v>
      </c>
      <c r="F13" s="179">
        <f>6701897+20850</f>
        <v>6722747</v>
      </c>
      <c r="G13" s="179">
        <f>H13+I13+I14+K13+K14+K15+L13</f>
        <v>1348075</v>
      </c>
      <c r="H13" s="296">
        <f>186249+20850+85565</f>
        <v>292664</v>
      </c>
      <c r="I13" s="105"/>
      <c r="J13" s="10"/>
      <c r="K13" s="11"/>
      <c r="L13" s="371">
        <v>1055411</v>
      </c>
      <c r="M13" s="166" t="s">
        <v>63</v>
      </c>
    </row>
    <row r="14" spans="1:13" ht="15.75" customHeight="1">
      <c r="A14" s="243"/>
      <c r="B14" s="243"/>
      <c r="C14" s="243"/>
      <c r="D14" s="223"/>
      <c r="E14" s="176"/>
      <c r="F14" s="179"/>
      <c r="G14" s="179"/>
      <c r="H14" s="296"/>
      <c r="I14" s="381"/>
      <c r="J14" s="106"/>
      <c r="K14" s="13"/>
      <c r="L14" s="371"/>
      <c r="M14" s="166"/>
    </row>
    <row r="15" spans="1:13" ht="18.75" customHeight="1">
      <c r="A15" s="243"/>
      <c r="B15" s="243"/>
      <c r="C15" s="243"/>
      <c r="D15" s="223"/>
      <c r="E15" s="176"/>
      <c r="F15" s="179"/>
      <c r="G15" s="179"/>
      <c r="H15" s="296"/>
      <c r="I15" s="382"/>
      <c r="J15" s="14"/>
      <c r="K15" s="15"/>
      <c r="L15" s="371"/>
      <c r="M15" s="166"/>
    </row>
    <row r="16" spans="1:13" ht="33" customHeight="1">
      <c r="A16" s="5" t="s">
        <v>16</v>
      </c>
      <c r="B16" s="378" t="s">
        <v>17</v>
      </c>
      <c r="C16" s="379"/>
      <c r="D16" s="379"/>
      <c r="E16" s="380"/>
      <c r="F16" s="20"/>
      <c r="G16" s="21"/>
      <c r="H16" s="21"/>
      <c r="I16" s="21"/>
      <c r="J16" s="22"/>
      <c r="K16" s="22"/>
      <c r="L16" s="21"/>
      <c r="M16" s="120"/>
    </row>
    <row r="17" spans="1:13" ht="15" customHeight="1">
      <c r="A17" s="243">
        <v>2</v>
      </c>
      <c r="B17" s="243">
        <v>600</v>
      </c>
      <c r="C17" s="243">
        <v>60014</v>
      </c>
      <c r="D17" s="223" t="s">
        <v>36</v>
      </c>
      <c r="E17" s="176" t="s">
        <v>75</v>
      </c>
      <c r="F17" s="179">
        <v>7915338</v>
      </c>
      <c r="G17" s="203">
        <f>H17+I17+K17+K18+K19+L17</f>
        <v>7636786</v>
      </c>
      <c r="H17" s="179"/>
      <c r="I17" s="203">
        <f>1909443-268552</f>
        <v>1640891</v>
      </c>
      <c r="J17" s="10" t="s">
        <v>11</v>
      </c>
      <c r="K17" s="11"/>
      <c r="L17" s="371">
        <v>4086452</v>
      </c>
      <c r="M17" s="166" t="s">
        <v>63</v>
      </c>
    </row>
    <row r="18" spans="1:13" ht="15.75">
      <c r="A18" s="243"/>
      <c r="B18" s="243"/>
      <c r="C18" s="243"/>
      <c r="D18" s="223"/>
      <c r="E18" s="176"/>
      <c r="F18" s="179"/>
      <c r="G18" s="203"/>
      <c r="H18" s="179"/>
      <c r="I18" s="203"/>
      <c r="J18" s="12" t="s">
        <v>13</v>
      </c>
      <c r="K18" s="84">
        <v>1909443</v>
      </c>
      <c r="L18" s="371"/>
      <c r="M18" s="166"/>
    </row>
    <row r="19" spans="1:13" ht="15.75">
      <c r="A19" s="243"/>
      <c r="B19" s="243"/>
      <c r="C19" s="243"/>
      <c r="D19" s="223"/>
      <c r="E19" s="176"/>
      <c r="F19" s="179"/>
      <c r="G19" s="203"/>
      <c r="H19" s="179"/>
      <c r="I19" s="203"/>
      <c r="J19" s="14" t="s">
        <v>14</v>
      </c>
      <c r="K19" s="85"/>
      <c r="L19" s="371"/>
      <c r="M19" s="166"/>
    </row>
    <row r="20" spans="1:13" ht="28.5" customHeight="1">
      <c r="A20" s="5" t="s">
        <v>19</v>
      </c>
      <c r="B20" s="378" t="s">
        <v>20</v>
      </c>
      <c r="C20" s="379"/>
      <c r="D20" s="379"/>
      <c r="E20" s="380"/>
      <c r="F20" s="20"/>
      <c r="G20" s="21"/>
      <c r="H20" s="21"/>
      <c r="I20" s="21"/>
      <c r="J20" s="22"/>
      <c r="K20" s="86"/>
      <c r="L20" s="21"/>
      <c r="M20" s="120"/>
    </row>
    <row r="21" spans="1:13" ht="15" customHeight="1">
      <c r="A21" s="243">
        <v>3</v>
      </c>
      <c r="B21" s="243">
        <v>600</v>
      </c>
      <c r="C21" s="243">
        <v>60014</v>
      </c>
      <c r="D21" s="223" t="s">
        <v>36</v>
      </c>
      <c r="E21" s="176" t="s">
        <v>76</v>
      </c>
      <c r="F21" s="179">
        <f>8244665+352499+339706+268552</f>
        <v>9205422</v>
      </c>
      <c r="G21" s="376">
        <f>H21+I21+K21+K22+K23+L21+I22</f>
        <v>2180035</v>
      </c>
      <c r="H21" s="179">
        <f>733848-500000+26438</f>
        <v>260286</v>
      </c>
      <c r="I21" s="204">
        <v>268552</v>
      </c>
      <c r="J21" s="10" t="s">
        <v>11</v>
      </c>
      <c r="K21" s="87"/>
      <c r="L21" s="367">
        <f>1325136+299624</f>
        <v>1624760</v>
      </c>
      <c r="M21" s="166" t="s">
        <v>63</v>
      </c>
    </row>
    <row r="22" spans="1:13" ht="15.75">
      <c r="A22" s="243"/>
      <c r="B22" s="243"/>
      <c r="C22" s="243"/>
      <c r="D22" s="223"/>
      <c r="E22" s="176"/>
      <c r="F22" s="179"/>
      <c r="G22" s="376"/>
      <c r="H22" s="179"/>
      <c r="I22" s="381"/>
      <c r="J22" s="12" t="s">
        <v>13</v>
      </c>
      <c r="K22" s="84">
        <v>26437</v>
      </c>
      <c r="L22" s="367"/>
      <c r="M22" s="166"/>
    </row>
    <row r="23" spans="1:13" ht="15.75">
      <c r="A23" s="243"/>
      <c r="B23" s="243"/>
      <c r="C23" s="243"/>
      <c r="D23" s="223"/>
      <c r="E23" s="176"/>
      <c r="F23" s="179"/>
      <c r="G23" s="376"/>
      <c r="H23" s="179"/>
      <c r="I23" s="382"/>
      <c r="J23" s="14" t="s">
        <v>14</v>
      </c>
      <c r="K23" s="85"/>
      <c r="L23" s="367"/>
      <c r="M23" s="166"/>
    </row>
    <row r="24" spans="1:13" ht="15" customHeight="1">
      <c r="A24" s="243">
        <v>4</v>
      </c>
      <c r="B24" s="243">
        <v>600</v>
      </c>
      <c r="C24" s="243">
        <v>60014</v>
      </c>
      <c r="D24" s="223" t="s">
        <v>18</v>
      </c>
      <c r="E24" s="176" t="s">
        <v>77</v>
      </c>
      <c r="F24" s="179">
        <v>3870000</v>
      </c>
      <c r="G24" s="179">
        <f>H24+I24+K24+K25+K26+L24</f>
        <v>3870000</v>
      </c>
      <c r="H24" s="179"/>
      <c r="I24" s="179">
        <v>985100</v>
      </c>
      <c r="J24" s="10" t="s">
        <v>11</v>
      </c>
      <c r="K24" s="87">
        <v>1899800</v>
      </c>
      <c r="L24" s="371"/>
      <c r="M24" s="166" t="s">
        <v>63</v>
      </c>
    </row>
    <row r="25" spans="1:13" ht="15.75">
      <c r="A25" s="243"/>
      <c r="B25" s="243"/>
      <c r="C25" s="243"/>
      <c r="D25" s="223"/>
      <c r="E25" s="176"/>
      <c r="F25" s="179"/>
      <c r="G25" s="179"/>
      <c r="H25" s="179"/>
      <c r="I25" s="179"/>
      <c r="J25" s="12" t="s">
        <v>13</v>
      </c>
      <c r="K25" s="84">
        <v>985100</v>
      </c>
      <c r="L25" s="371"/>
      <c r="M25" s="166"/>
    </row>
    <row r="26" spans="1:13" ht="15.75">
      <c r="A26" s="243"/>
      <c r="B26" s="243"/>
      <c r="C26" s="243"/>
      <c r="D26" s="223"/>
      <c r="E26" s="176"/>
      <c r="F26" s="179"/>
      <c r="G26" s="179"/>
      <c r="H26" s="179"/>
      <c r="I26" s="179"/>
      <c r="J26" s="14" t="s">
        <v>14</v>
      </c>
      <c r="K26" s="85"/>
      <c r="L26" s="371"/>
      <c r="M26" s="166"/>
    </row>
    <row r="27" spans="1:13" ht="15" customHeight="1">
      <c r="A27" s="243">
        <v>5</v>
      </c>
      <c r="B27" s="243">
        <v>600</v>
      </c>
      <c r="C27" s="243">
        <v>60014</v>
      </c>
      <c r="D27" s="223" t="s">
        <v>15</v>
      </c>
      <c r="E27" s="176" t="s">
        <v>65</v>
      </c>
      <c r="F27" s="179">
        <v>4040000</v>
      </c>
      <c r="G27" s="367">
        <f>H27+I27+K27+K28+K29+L27+I28</f>
        <v>1208500</v>
      </c>
      <c r="H27" s="179"/>
      <c r="I27" s="179">
        <v>1208500</v>
      </c>
      <c r="J27" s="10"/>
      <c r="K27" s="87"/>
      <c r="L27" s="371"/>
      <c r="M27" s="166" t="s">
        <v>63</v>
      </c>
    </row>
    <row r="28" spans="1:14" ht="15.75">
      <c r="A28" s="243"/>
      <c r="B28" s="243"/>
      <c r="C28" s="243"/>
      <c r="D28" s="223"/>
      <c r="E28" s="176"/>
      <c r="F28" s="179"/>
      <c r="G28" s="367"/>
      <c r="H28" s="179"/>
      <c r="I28" s="179"/>
      <c r="J28" s="12"/>
      <c r="K28" s="84"/>
      <c r="L28" s="371"/>
      <c r="M28" s="166"/>
      <c r="N28" s="38"/>
    </row>
    <row r="29" spans="1:14" ht="45.75" customHeight="1">
      <c r="A29" s="244"/>
      <c r="B29" s="244"/>
      <c r="C29" s="244"/>
      <c r="D29" s="272"/>
      <c r="E29" s="196"/>
      <c r="F29" s="212"/>
      <c r="G29" s="367"/>
      <c r="H29" s="212"/>
      <c r="I29" s="212"/>
      <c r="J29" s="14"/>
      <c r="K29" s="84"/>
      <c r="L29" s="372"/>
      <c r="M29" s="166"/>
      <c r="N29" s="38"/>
    </row>
    <row r="30" spans="1:14" s="28" customFormat="1" ht="15" customHeight="1">
      <c r="A30" s="364">
        <v>6</v>
      </c>
      <c r="B30" s="343">
        <v>600</v>
      </c>
      <c r="C30" s="343">
        <v>60014</v>
      </c>
      <c r="D30" s="363" t="s">
        <v>15</v>
      </c>
      <c r="E30" s="175" t="s">
        <v>40</v>
      </c>
      <c r="F30" s="178">
        <v>2582000</v>
      </c>
      <c r="G30" s="367">
        <f>H30+I30+K30+K31+K32+L30+I31</f>
        <v>645000</v>
      </c>
      <c r="H30" s="178"/>
      <c r="I30" s="178">
        <v>645000</v>
      </c>
      <c r="J30" s="10"/>
      <c r="K30" s="88"/>
      <c r="L30" s="375"/>
      <c r="M30" s="166" t="s">
        <v>63</v>
      </c>
      <c r="N30" s="104"/>
    </row>
    <row r="31" spans="1:14" s="28" customFormat="1" ht="15.75">
      <c r="A31" s="365"/>
      <c r="B31" s="243"/>
      <c r="C31" s="243"/>
      <c r="D31" s="223"/>
      <c r="E31" s="176"/>
      <c r="F31" s="179"/>
      <c r="G31" s="367"/>
      <c r="H31" s="179"/>
      <c r="I31" s="179"/>
      <c r="J31" s="12"/>
      <c r="K31" s="84"/>
      <c r="L31" s="376"/>
      <c r="M31" s="166"/>
      <c r="N31" s="104"/>
    </row>
    <row r="32" spans="1:14" s="28" customFormat="1" ht="15.75">
      <c r="A32" s="366"/>
      <c r="B32" s="344"/>
      <c r="C32" s="344"/>
      <c r="D32" s="368"/>
      <c r="E32" s="177"/>
      <c r="F32" s="180"/>
      <c r="G32" s="367"/>
      <c r="H32" s="180"/>
      <c r="I32" s="180"/>
      <c r="J32" s="14"/>
      <c r="K32" s="66"/>
      <c r="L32" s="377"/>
      <c r="M32" s="166"/>
      <c r="N32" s="104"/>
    </row>
    <row r="33" spans="1:14" s="34" customFormat="1" ht="15" customHeight="1">
      <c r="A33" s="364">
        <v>7</v>
      </c>
      <c r="B33" s="343">
        <v>600</v>
      </c>
      <c r="C33" s="343">
        <v>60014</v>
      </c>
      <c r="D33" s="363" t="s">
        <v>90</v>
      </c>
      <c r="E33" s="175" t="s">
        <v>91</v>
      </c>
      <c r="F33" s="178">
        <f>7861995.64+213</f>
        <v>7862208.64</v>
      </c>
      <c r="G33" s="367">
        <f>H33+I33+K33+K34+K35+L33</f>
        <v>7027</v>
      </c>
      <c r="H33" s="369">
        <f>6813+214</f>
        <v>7027</v>
      </c>
      <c r="I33" s="178"/>
      <c r="J33" s="10"/>
      <c r="K33" s="88"/>
      <c r="L33" s="373"/>
      <c r="M33" s="166" t="s">
        <v>63</v>
      </c>
      <c r="N33" s="38"/>
    </row>
    <row r="34" spans="1:14" s="34" customFormat="1" ht="15.75">
      <c r="A34" s="365"/>
      <c r="B34" s="243"/>
      <c r="C34" s="243"/>
      <c r="D34" s="223"/>
      <c r="E34" s="176"/>
      <c r="F34" s="179"/>
      <c r="G34" s="367"/>
      <c r="H34" s="296"/>
      <c r="I34" s="179"/>
      <c r="J34" s="12"/>
      <c r="K34" s="84"/>
      <c r="L34" s="367"/>
      <c r="M34" s="166"/>
      <c r="N34" s="38"/>
    </row>
    <row r="35" spans="1:14" s="34" customFormat="1" ht="15.75">
      <c r="A35" s="366"/>
      <c r="B35" s="344"/>
      <c r="C35" s="344"/>
      <c r="D35" s="368"/>
      <c r="E35" s="177"/>
      <c r="F35" s="180"/>
      <c r="G35" s="367"/>
      <c r="H35" s="370"/>
      <c r="I35" s="180"/>
      <c r="J35" s="14"/>
      <c r="K35" s="161"/>
      <c r="L35" s="374"/>
      <c r="M35" s="166"/>
      <c r="N35" s="38"/>
    </row>
    <row r="36" spans="1:14" s="28" customFormat="1" ht="27" customHeight="1">
      <c r="A36" s="127" t="s">
        <v>37</v>
      </c>
      <c r="B36" s="360" t="s">
        <v>38</v>
      </c>
      <c r="C36" s="361"/>
      <c r="D36" s="361"/>
      <c r="E36" s="361"/>
      <c r="F36" s="63"/>
      <c r="G36" s="63"/>
      <c r="H36" s="63"/>
      <c r="I36" s="63"/>
      <c r="J36" s="61"/>
      <c r="K36" s="62"/>
      <c r="L36" s="64"/>
      <c r="M36" s="103"/>
      <c r="N36" s="104"/>
    </row>
    <row r="37" spans="1:14" ht="15" customHeight="1">
      <c r="A37" s="244">
        <v>8</v>
      </c>
      <c r="B37" s="343">
        <v>600</v>
      </c>
      <c r="C37" s="334">
        <v>60014</v>
      </c>
      <c r="D37" s="363" t="s">
        <v>18</v>
      </c>
      <c r="E37" s="175" t="s">
        <v>45</v>
      </c>
      <c r="F37" s="167">
        <f>G37</f>
        <v>105000</v>
      </c>
      <c r="G37" s="170">
        <f>H37+I37+K37+K38+K39+L37</f>
        <v>105000</v>
      </c>
      <c r="H37" s="170">
        <f>80000-40000</f>
        <v>40000</v>
      </c>
      <c r="I37" s="167"/>
      <c r="J37" s="16" t="s">
        <v>11</v>
      </c>
      <c r="K37" s="162">
        <v>65000</v>
      </c>
      <c r="L37" s="172"/>
      <c r="M37" s="166" t="s">
        <v>12</v>
      </c>
      <c r="N37" s="38"/>
    </row>
    <row r="38" spans="1:14" ht="15" customHeight="1">
      <c r="A38" s="248"/>
      <c r="B38" s="248"/>
      <c r="C38" s="362"/>
      <c r="D38" s="273"/>
      <c r="E38" s="320"/>
      <c r="F38" s="168"/>
      <c r="G38" s="170"/>
      <c r="H38" s="170"/>
      <c r="I38" s="168"/>
      <c r="J38" s="73" t="s">
        <v>13</v>
      </c>
      <c r="K38" s="79"/>
      <c r="L38" s="173"/>
      <c r="M38" s="166"/>
      <c r="N38" s="38"/>
    </row>
    <row r="39" spans="1:14" ht="31.5" customHeight="1">
      <c r="A39" s="248"/>
      <c r="B39" s="244"/>
      <c r="C39" s="362"/>
      <c r="D39" s="272"/>
      <c r="E39" s="196"/>
      <c r="F39" s="169"/>
      <c r="G39" s="170"/>
      <c r="H39" s="170"/>
      <c r="I39" s="171"/>
      <c r="J39" s="74" t="s">
        <v>14</v>
      </c>
      <c r="K39" s="163"/>
      <c r="L39" s="174"/>
      <c r="M39" s="166"/>
      <c r="N39" s="38"/>
    </row>
    <row r="40" spans="1:13" ht="17.25" customHeight="1">
      <c r="A40" s="247">
        <v>9</v>
      </c>
      <c r="B40" s="247">
        <v>600</v>
      </c>
      <c r="C40" s="358">
        <v>60014</v>
      </c>
      <c r="D40" s="359" t="s">
        <v>18</v>
      </c>
      <c r="E40" s="166" t="s">
        <v>46</v>
      </c>
      <c r="F40" s="167">
        <f>G40</f>
        <v>105000</v>
      </c>
      <c r="G40" s="170">
        <f>H40+I40+K40+K41+K42+L40</f>
        <v>105000</v>
      </c>
      <c r="H40" s="170">
        <f>80000-40000</f>
        <v>40000</v>
      </c>
      <c r="I40" s="167"/>
      <c r="J40" s="16" t="s">
        <v>11</v>
      </c>
      <c r="K40" s="162">
        <v>65000</v>
      </c>
      <c r="L40" s="172"/>
      <c r="M40" s="166" t="s">
        <v>12</v>
      </c>
    </row>
    <row r="41" spans="1:13" ht="17.25" customHeight="1">
      <c r="A41" s="247"/>
      <c r="B41" s="247"/>
      <c r="C41" s="358"/>
      <c r="D41" s="359"/>
      <c r="E41" s="166"/>
      <c r="F41" s="168"/>
      <c r="G41" s="170"/>
      <c r="H41" s="170"/>
      <c r="I41" s="168"/>
      <c r="J41" s="73" t="s">
        <v>13</v>
      </c>
      <c r="K41" s="156"/>
      <c r="L41" s="173"/>
      <c r="M41" s="166"/>
    </row>
    <row r="42" spans="1:13" ht="30" customHeight="1">
      <c r="A42" s="247"/>
      <c r="B42" s="247"/>
      <c r="C42" s="358"/>
      <c r="D42" s="359"/>
      <c r="E42" s="166"/>
      <c r="F42" s="169"/>
      <c r="G42" s="170"/>
      <c r="H42" s="170"/>
      <c r="I42" s="171"/>
      <c r="J42" s="74" t="s">
        <v>14</v>
      </c>
      <c r="K42" s="164"/>
      <c r="L42" s="174"/>
      <c r="M42" s="166"/>
    </row>
    <row r="43" spans="1:14" s="34" customFormat="1" ht="17.25" customHeight="1">
      <c r="A43" s="247">
        <v>10</v>
      </c>
      <c r="B43" s="247">
        <v>600</v>
      </c>
      <c r="C43" s="358">
        <v>60014</v>
      </c>
      <c r="D43" s="359" t="s">
        <v>15</v>
      </c>
      <c r="E43" s="166" t="s">
        <v>100</v>
      </c>
      <c r="F43" s="355">
        <f>G43</f>
        <v>45000</v>
      </c>
      <c r="G43" s="357">
        <f>H43+I43+K43+K44+K45+L43</f>
        <v>45000</v>
      </c>
      <c r="H43" s="170"/>
      <c r="I43" s="167"/>
      <c r="J43" s="16" t="s">
        <v>11</v>
      </c>
      <c r="K43" s="162"/>
      <c r="L43" s="172"/>
      <c r="M43" s="166" t="s">
        <v>63</v>
      </c>
      <c r="N43" s="1"/>
    </row>
    <row r="44" spans="1:14" s="34" customFormat="1" ht="17.25" customHeight="1">
      <c r="A44" s="247"/>
      <c r="B44" s="247"/>
      <c r="C44" s="358"/>
      <c r="D44" s="359"/>
      <c r="E44" s="166"/>
      <c r="F44" s="355"/>
      <c r="G44" s="357"/>
      <c r="H44" s="170"/>
      <c r="I44" s="168"/>
      <c r="J44" s="73" t="s">
        <v>13</v>
      </c>
      <c r="K44" s="156">
        <v>45000</v>
      </c>
      <c r="L44" s="173"/>
      <c r="M44" s="166"/>
      <c r="N44" s="1"/>
    </row>
    <row r="45" spans="1:14" s="34" customFormat="1" ht="30" customHeight="1">
      <c r="A45" s="247"/>
      <c r="B45" s="247"/>
      <c r="C45" s="358"/>
      <c r="D45" s="359"/>
      <c r="E45" s="166"/>
      <c r="F45" s="355"/>
      <c r="G45" s="357"/>
      <c r="H45" s="170"/>
      <c r="I45" s="171"/>
      <c r="J45" s="74" t="s">
        <v>14</v>
      </c>
      <c r="K45" s="164"/>
      <c r="L45" s="174"/>
      <c r="M45" s="166"/>
      <c r="N45" s="1"/>
    </row>
    <row r="46" spans="1:13" ht="28.5" customHeight="1">
      <c r="A46" s="352" t="s">
        <v>55</v>
      </c>
      <c r="B46" s="353"/>
      <c r="C46" s="353"/>
      <c r="D46" s="353"/>
      <c r="E46" s="354"/>
      <c r="F46" s="121"/>
      <c r="G46" s="122"/>
      <c r="H46" s="122"/>
      <c r="I46" s="108"/>
      <c r="J46" s="115"/>
      <c r="K46" s="123"/>
      <c r="L46" s="123"/>
      <c r="M46" s="124"/>
    </row>
    <row r="47" spans="1:14" s="28" customFormat="1" ht="17.25" customHeight="1">
      <c r="A47" s="356">
        <v>11</v>
      </c>
      <c r="B47" s="244">
        <v>600</v>
      </c>
      <c r="C47" s="244">
        <v>60014</v>
      </c>
      <c r="D47" s="272" t="s">
        <v>18</v>
      </c>
      <c r="E47" s="351" t="s">
        <v>48</v>
      </c>
      <c r="F47" s="169">
        <f>G47</f>
        <v>200000</v>
      </c>
      <c r="G47" s="169">
        <f>H47+I47+I48+K47+K48+K49+L47</f>
        <v>200000</v>
      </c>
      <c r="H47" s="169">
        <v>100000</v>
      </c>
      <c r="I47" s="169"/>
      <c r="J47" s="16" t="s">
        <v>11</v>
      </c>
      <c r="K47" s="17"/>
      <c r="L47" s="348"/>
      <c r="M47" s="166" t="s">
        <v>12</v>
      </c>
      <c r="N47" s="33"/>
    </row>
    <row r="48" spans="1:14" s="28" customFormat="1" ht="15.75">
      <c r="A48" s="248"/>
      <c r="B48" s="248"/>
      <c r="C48" s="248"/>
      <c r="D48" s="273"/>
      <c r="E48" s="320"/>
      <c r="F48" s="168"/>
      <c r="G48" s="168"/>
      <c r="H48" s="168"/>
      <c r="I48" s="168"/>
      <c r="J48" s="73" t="s">
        <v>13</v>
      </c>
      <c r="K48" s="18">
        <v>100000</v>
      </c>
      <c r="L48" s="349"/>
      <c r="M48" s="166"/>
      <c r="N48" s="33"/>
    </row>
    <row r="49" spans="1:14" s="28" customFormat="1" ht="15.75">
      <c r="A49" s="249"/>
      <c r="B49" s="249"/>
      <c r="C49" s="249"/>
      <c r="D49" s="274"/>
      <c r="E49" s="321"/>
      <c r="F49" s="347"/>
      <c r="G49" s="347"/>
      <c r="H49" s="347"/>
      <c r="I49" s="347"/>
      <c r="J49" s="74" t="s">
        <v>14</v>
      </c>
      <c r="K49" s="19"/>
      <c r="L49" s="350"/>
      <c r="M49" s="166"/>
      <c r="N49" s="33"/>
    </row>
    <row r="50" spans="1:13" ht="17.25" customHeight="1">
      <c r="A50" s="244">
        <v>12</v>
      </c>
      <c r="B50" s="244">
        <v>600</v>
      </c>
      <c r="C50" s="244">
        <v>60014</v>
      </c>
      <c r="D50" s="272" t="s">
        <v>18</v>
      </c>
      <c r="E50" s="196" t="s">
        <v>49</v>
      </c>
      <c r="F50" s="169">
        <f>G50</f>
        <v>200000</v>
      </c>
      <c r="G50" s="169">
        <f>H50+I50+I51+K50+K51+K52+L50</f>
        <v>200000</v>
      </c>
      <c r="H50" s="169">
        <v>100000</v>
      </c>
      <c r="I50" s="169"/>
      <c r="J50" s="16" t="s">
        <v>11</v>
      </c>
      <c r="K50" s="17"/>
      <c r="L50" s="345"/>
      <c r="M50" s="166" t="s">
        <v>12</v>
      </c>
    </row>
    <row r="51" spans="1:13" ht="25.5" customHeight="1">
      <c r="A51" s="248"/>
      <c r="B51" s="248"/>
      <c r="C51" s="248"/>
      <c r="D51" s="273"/>
      <c r="E51" s="320"/>
      <c r="F51" s="168"/>
      <c r="G51" s="168"/>
      <c r="H51" s="168"/>
      <c r="I51" s="168"/>
      <c r="J51" s="73" t="s">
        <v>13</v>
      </c>
      <c r="K51" s="18">
        <v>100000</v>
      </c>
      <c r="L51" s="173"/>
      <c r="M51" s="166"/>
    </row>
    <row r="52" spans="1:13" ht="25.5" customHeight="1">
      <c r="A52" s="249"/>
      <c r="B52" s="249"/>
      <c r="C52" s="249"/>
      <c r="D52" s="274"/>
      <c r="E52" s="336"/>
      <c r="F52" s="231"/>
      <c r="G52" s="347"/>
      <c r="H52" s="231"/>
      <c r="I52" s="231"/>
      <c r="J52" s="74" t="s">
        <v>14</v>
      </c>
      <c r="K52" s="19"/>
      <c r="L52" s="346"/>
      <c r="M52" s="166"/>
    </row>
    <row r="53" spans="1:14" s="28" customFormat="1" ht="15" customHeight="1">
      <c r="A53" s="244">
        <v>13</v>
      </c>
      <c r="B53" s="343">
        <v>600</v>
      </c>
      <c r="C53" s="196">
        <v>60014</v>
      </c>
      <c r="D53" s="223" t="s">
        <v>18</v>
      </c>
      <c r="E53" s="175" t="s">
        <v>50</v>
      </c>
      <c r="F53" s="170">
        <f>G53</f>
        <v>200000</v>
      </c>
      <c r="G53" s="170">
        <f>H53+I53+I54+K53+K54+K55+L53</f>
        <v>200000</v>
      </c>
      <c r="H53" s="170">
        <v>100000</v>
      </c>
      <c r="I53" s="170"/>
      <c r="J53" s="16" t="s">
        <v>11</v>
      </c>
      <c r="K53" s="17"/>
      <c r="L53" s="337"/>
      <c r="M53" s="166" t="s">
        <v>12</v>
      </c>
      <c r="N53" s="33"/>
    </row>
    <row r="54" spans="1:14" s="28" customFormat="1" ht="15.75">
      <c r="A54" s="248"/>
      <c r="B54" s="243"/>
      <c r="C54" s="320"/>
      <c r="D54" s="223"/>
      <c r="E54" s="176"/>
      <c r="F54" s="170"/>
      <c r="G54" s="170"/>
      <c r="H54" s="170"/>
      <c r="I54" s="170"/>
      <c r="J54" s="73" t="s">
        <v>13</v>
      </c>
      <c r="K54" s="18">
        <v>100000</v>
      </c>
      <c r="L54" s="338"/>
      <c r="M54" s="166"/>
      <c r="N54" s="33"/>
    </row>
    <row r="55" spans="1:14" s="28" customFormat="1" ht="15.75">
      <c r="A55" s="249"/>
      <c r="B55" s="344"/>
      <c r="C55" s="321"/>
      <c r="D55" s="272"/>
      <c r="E55" s="177"/>
      <c r="F55" s="170"/>
      <c r="G55" s="170"/>
      <c r="H55" s="170"/>
      <c r="I55" s="170"/>
      <c r="J55" s="74" t="s">
        <v>14</v>
      </c>
      <c r="K55" s="19"/>
      <c r="L55" s="339"/>
      <c r="M55" s="166"/>
      <c r="N55" s="33"/>
    </row>
    <row r="56" spans="1:14" s="28" customFormat="1" ht="15" customHeight="1">
      <c r="A56" s="244">
        <v>14</v>
      </c>
      <c r="B56" s="243">
        <v>600</v>
      </c>
      <c r="C56" s="196">
        <v>60014</v>
      </c>
      <c r="D56" s="223" t="s">
        <v>18</v>
      </c>
      <c r="E56" s="175" t="s">
        <v>51</v>
      </c>
      <c r="F56" s="167">
        <f>G56</f>
        <v>192884</v>
      </c>
      <c r="G56" s="170">
        <f>H56+I56+I57+K56+K57+K58+L56</f>
        <v>192884</v>
      </c>
      <c r="H56" s="167">
        <f>100000-6813-214-89</f>
        <v>92884</v>
      </c>
      <c r="I56" s="167"/>
      <c r="J56" s="16" t="s">
        <v>11</v>
      </c>
      <c r="K56" s="77"/>
      <c r="L56" s="340"/>
      <c r="M56" s="321" t="s">
        <v>12</v>
      </c>
      <c r="N56" s="33"/>
    </row>
    <row r="57" spans="1:14" s="28" customFormat="1" ht="15.75">
      <c r="A57" s="248"/>
      <c r="B57" s="243"/>
      <c r="C57" s="320"/>
      <c r="D57" s="223"/>
      <c r="E57" s="176"/>
      <c r="F57" s="170"/>
      <c r="G57" s="170"/>
      <c r="H57" s="170"/>
      <c r="I57" s="170"/>
      <c r="J57" s="73" t="s">
        <v>13</v>
      </c>
      <c r="K57" s="79">
        <v>100000</v>
      </c>
      <c r="L57" s="341"/>
      <c r="M57" s="176"/>
      <c r="N57" s="33"/>
    </row>
    <row r="58" spans="1:14" s="28" customFormat="1" ht="15.75">
      <c r="A58" s="249"/>
      <c r="B58" s="243"/>
      <c r="C58" s="321"/>
      <c r="D58" s="223"/>
      <c r="E58" s="177"/>
      <c r="F58" s="171"/>
      <c r="G58" s="170"/>
      <c r="H58" s="171"/>
      <c r="I58" s="171"/>
      <c r="J58" s="74" t="s">
        <v>14</v>
      </c>
      <c r="K58" s="78"/>
      <c r="L58" s="342"/>
      <c r="M58" s="196"/>
      <c r="N58" s="33"/>
    </row>
    <row r="59" spans="1:13" ht="15" customHeight="1">
      <c r="A59" s="244">
        <v>15</v>
      </c>
      <c r="B59" s="243">
        <v>600</v>
      </c>
      <c r="C59" s="334">
        <v>60014</v>
      </c>
      <c r="D59" s="223" t="s">
        <v>18</v>
      </c>
      <c r="E59" s="196" t="s">
        <v>52</v>
      </c>
      <c r="F59" s="170">
        <v>60000</v>
      </c>
      <c r="G59" s="170">
        <v>60000</v>
      </c>
      <c r="H59" s="170">
        <v>60000</v>
      </c>
      <c r="I59" s="170"/>
      <c r="J59" s="16"/>
      <c r="K59" s="75"/>
      <c r="L59" s="197"/>
      <c r="M59" s="176" t="s">
        <v>12</v>
      </c>
    </row>
    <row r="60" spans="1:13" ht="28.5" customHeight="1">
      <c r="A60" s="249"/>
      <c r="B60" s="244"/>
      <c r="C60" s="335"/>
      <c r="D60" s="272"/>
      <c r="E60" s="336"/>
      <c r="F60" s="169"/>
      <c r="G60" s="170"/>
      <c r="H60" s="170"/>
      <c r="I60" s="169"/>
      <c r="J60" s="74"/>
      <c r="K60" s="76"/>
      <c r="L60" s="198"/>
      <c r="M60" s="196"/>
    </row>
    <row r="61" spans="1:13" ht="15" customHeight="1">
      <c r="A61" s="244">
        <v>16</v>
      </c>
      <c r="B61" s="243">
        <v>600</v>
      </c>
      <c r="C61" s="243">
        <v>60014</v>
      </c>
      <c r="D61" s="223" t="s">
        <v>18</v>
      </c>
      <c r="E61" s="176" t="s">
        <v>74</v>
      </c>
      <c r="F61" s="170">
        <f>G61</f>
        <v>100000</v>
      </c>
      <c r="G61" s="170">
        <f>H61+I61+K61+K63+L61+K62</f>
        <v>100000</v>
      </c>
      <c r="H61" s="170">
        <v>50000</v>
      </c>
      <c r="I61" s="170"/>
      <c r="J61" s="16" t="s">
        <v>11</v>
      </c>
      <c r="K61" s="75"/>
      <c r="L61" s="197"/>
      <c r="M61" s="176" t="s">
        <v>12</v>
      </c>
    </row>
    <row r="62" spans="1:13" ht="15.75">
      <c r="A62" s="248"/>
      <c r="B62" s="243"/>
      <c r="C62" s="243"/>
      <c r="D62" s="223"/>
      <c r="E62" s="176"/>
      <c r="F62" s="170"/>
      <c r="G62" s="170"/>
      <c r="H62" s="170"/>
      <c r="I62" s="170"/>
      <c r="J62" s="73" t="s">
        <v>13</v>
      </c>
      <c r="K62" s="79">
        <v>50000</v>
      </c>
      <c r="L62" s="197"/>
      <c r="M62" s="176"/>
    </row>
    <row r="63" spans="1:13" ht="15.75">
      <c r="A63" s="333"/>
      <c r="B63" s="243"/>
      <c r="C63" s="243"/>
      <c r="D63" s="272"/>
      <c r="E63" s="196"/>
      <c r="F63" s="169"/>
      <c r="G63" s="170"/>
      <c r="H63" s="169"/>
      <c r="I63" s="169"/>
      <c r="J63" s="74" t="s">
        <v>14</v>
      </c>
      <c r="K63" s="76"/>
      <c r="L63" s="198"/>
      <c r="M63" s="196"/>
    </row>
    <row r="64" spans="1:13" ht="15" customHeight="1">
      <c r="A64" s="244">
        <v>17</v>
      </c>
      <c r="B64" s="243">
        <v>600</v>
      </c>
      <c r="C64" s="243">
        <v>60014</v>
      </c>
      <c r="D64" s="223" t="s">
        <v>18</v>
      </c>
      <c r="E64" s="176" t="s">
        <v>86</v>
      </c>
      <c r="F64" s="170">
        <v>50000</v>
      </c>
      <c r="G64" s="170">
        <f>H64+I64+K64+K66+L64+K65</f>
        <v>50000</v>
      </c>
      <c r="H64" s="170">
        <v>50000</v>
      </c>
      <c r="I64" s="170"/>
      <c r="J64" s="16"/>
      <c r="K64" s="75"/>
      <c r="L64" s="197"/>
      <c r="M64" s="176" t="s">
        <v>12</v>
      </c>
    </row>
    <row r="65" spans="1:13" ht="15.75">
      <c r="A65" s="248"/>
      <c r="B65" s="243"/>
      <c r="C65" s="243"/>
      <c r="D65" s="223"/>
      <c r="E65" s="176"/>
      <c r="F65" s="170"/>
      <c r="G65" s="170"/>
      <c r="H65" s="170"/>
      <c r="I65" s="170"/>
      <c r="J65" s="73"/>
      <c r="K65" s="79"/>
      <c r="L65" s="197"/>
      <c r="M65" s="176"/>
    </row>
    <row r="66" spans="1:13" ht="15.75">
      <c r="A66" s="333"/>
      <c r="B66" s="243"/>
      <c r="C66" s="243"/>
      <c r="D66" s="272"/>
      <c r="E66" s="196"/>
      <c r="F66" s="169"/>
      <c r="G66" s="170"/>
      <c r="H66" s="169"/>
      <c r="I66" s="169"/>
      <c r="J66" s="74"/>
      <c r="K66" s="76"/>
      <c r="L66" s="198"/>
      <c r="M66" s="196"/>
    </row>
    <row r="67" spans="1:14" s="34" customFormat="1" ht="18" customHeight="1">
      <c r="A67" s="250" t="s">
        <v>21</v>
      </c>
      <c r="B67" s="250"/>
      <c r="C67" s="250"/>
      <c r="D67" s="250"/>
      <c r="E67" s="250"/>
      <c r="F67" s="226">
        <f>SUM(F13:F66)</f>
        <v>43455599.64</v>
      </c>
      <c r="G67" s="226">
        <f>SUM(G13:G66)</f>
        <v>18153307</v>
      </c>
      <c r="H67" s="226">
        <f>SUM(H13:H66)</f>
        <v>1192861</v>
      </c>
      <c r="I67" s="226">
        <f>SUM(I13:I66)</f>
        <v>4748043</v>
      </c>
      <c r="J67" s="199"/>
      <c r="K67" s="245">
        <f>SUM(K13:K66)</f>
        <v>5445780</v>
      </c>
      <c r="L67" s="226">
        <f>SUM(L13:L66)</f>
        <v>6766623</v>
      </c>
      <c r="M67" s="195"/>
      <c r="N67" s="1"/>
    </row>
    <row r="68" spans="1:14" s="28" customFormat="1" ht="19.5" customHeight="1">
      <c r="A68" s="250"/>
      <c r="B68" s="250"/>
      <c r="C68" s="250"/>
      <c r="D68" s="250"/>
      <c r="E68" s="250"/>
      <c r="F68" s="226"/>
      <c r="G68" s="226"/>
      <c r="H68" s="226"/>
      <c r="I68" s="226"/>
      <c r="J68" s="200"/>
      <c r="K68" s="246"/>
      <c r="L68" s="226"/>
      <c r="M68" s="166"/>
      <c r="N68" s="33"/>
    </row>
    <row r="69" spans="1:14" s="28" customFormat="1" ht="19.5" customHeight="1">
      <c r="A69" s="96"/>
      <c r="B69" s="96"/>
      <c r="C69" s="331" t="s">
        <v>58</v>
      </c>
      <c r="D69" s="331"/>
      <c r="E69" s="331"/>
      <c r="F69" s="97"/>
      <c r="G69" s="91"/>
      <c r="H69" s="70"/>
      <c r="I69" s="71"/>
      <c r="J69" s="98"/>
      <c r="K69" s="99"/>
      <c r="L69" s="71"/>
      <c r="M69" s="90"/>
      <c r="N69" s="33"/>
    </row>
    <row r="70" spans="1:13" ht="39.75" customHeight="1">
      <c r="A70" s="5" t="s">
        <v>16</v>
      </c>
      <c r="B70" s="332" t="s">
        <v>60</v>
      </c>
      <c r="C70" s="332"/>
      <c r="D70" s="332"/>
      <c r="E70" s="332"/>
      <c r="F70" s="132"/>
      <c r="G70" s="130"/>
      <c r="H70" s="130"/>
      <c r="I70" s="130"/>
      <c r="J70" s="131"/>
      <c r="K70" s="131"/>
      <c r="L70" s="130"/>
      <c r="M70" s="23"/>
    </row>
    <row r="71" spans="1:13" s="33" customFormat="1" ht="15" customHeight="1">
      <c r="A71" s="243">
        <v>18</v>
      </c>
      <c r="B71" s="243">
        <v>750</v>
      </c>
      <c r="C71" s="243">
        <v>75020</v>
      </c>
      <c r="D71" s="218" t="s">
        <v>36</v>
      </c>
      <c r="E71" s="239" t="s">
        <v>56</v>
      </c>
      <c r="F71" s="240">
        <v>955992</v>
      </c>
      <c r="G71" s="227">
        <f>H71+I71+K71+K72+K73+L71</f>
        <v>893823</v>
      </c>
      <c r="H71" s="230">
        <f>134823-5000</f>
        <v>129823</v>
      </c>
      <c r="I71" s="233"/>
      <c r="J71" s="40"/>
      <c r="K71" s="50"/>
      <c r="L71" s="236">
        <v>764000</v>
      </c>
      <c r="M71" s="232" t="s">
        <v>71</v>
      </c>
    </row>
    <row r="72" spans="1:13" s="33" customFormat="1" ht="15.75">
      <c r="A72" s="243"/>
      <c r="B72" s="243"/>
      <c r="C72" s="243"/>
      <c r="D72" s="218"/>
      <c r="E72" s="239"/>
      <c r="F72" s="241"/>
      <c r="G72" s="228"/>
      <c r="H72" s="168"/>
      <c r="I72" s="234"/>
      <c r="J72" s="42"/>
      <c r="K72" s="43"/>
      <c r="L72" s="237"/>
      <c r="M72" s="232"/>
    </row>
    <row r="73" spans="1:13" s="33" customFormat="1" ht="15.75">
      <c r="A73" s="243"/>
      <c r="B73" s="243"/>
      <c r="C73" s="243"/>
      <c r="D73" s="218"/>
      <c r="E73" s="239"/>
      <c r="F73" s="242"/>
      <c r="G73" s="229"/>
      <c r="H73" s="231"/>
      <c r="I73" s="235"/>
      <c r="J73" s="44"/>
      <c r="K73" s="45"/>
      <c r="L73" s="238"/>
      <c r="M73" s="232"/>
    </row>
    <row r="74" spans="1:14" s="34" customFormat="1" ht="20.25" customHeight="1">
      <c r="A74" s="244">
        <v>19</v>
      </c>
      <c r="B74" s="244">
        <v>801</v>
      </c>
      <c r="C74" s="244">
        <v>80130</v>
      </c>
      <c r="D74" s="272" t="s">
        <v>68</v>
      </c>
      <c r="E74" s="196" t="s">
        <v>53</v>
      </c>
      <c r="F74" s="322" t="s">
        <v>83</v>
      </c>
      <c r="G74" s="325">
        <f>H74+I74+K74+K75+K76+L74</f>
        <v>2929080</v>
      </c>
      <c r="H74" s="325"/>
      <c r="I74" s="327">
        <f>381913+15000-15000</f>
        <v>381913</v>
      </c>
      <c r="J74" s="40"/>
      <c r="K74" s="41"/>
      <c r="L74" s="329">
        <f>2547167</f>
        <v>2547167</v>
      </c>
      <c r="M74" s="196" t="s">
        <v>63</v>
      </c>
      <c r="N74" s="317"/>
    </row>
    <row r="75" spans="1:14" s="34" customFormat="1" ht="20.25" customHeight="1">
      <c r="A75" s="248"/>
      <c r="B75" s="248"/>
      <c r="C75" s="248"/>
      <c r="D75" s="273"/>
      <c r="E75" s="320"/>
      <c r="F75" s="323"/>
      <c r="G75" s="325"/>
      <c r="H75" s="325"/>
      <c r="I75" s="327"/>
      <c r="J75" s="42"/>
      <c r="K75" s="43"/>
      <c r="L75" s="329"/>
      <c r="M75" s="320"/>
      <c r="N75" s="317"/>
    </row>
    <row r="76" spans="1:14" s="34" customFormat="1" ht="18.75" customHeight="1">
      <c r="A76" s="249"/>
      <c r="B76" s="248"/>
      <c r="C76" s="248"/>
      <c r="D76" s="274"/>
      <c r="E76" s="321"/>
      <c r="F76" s="324"/>
      <c r="G76" s="326"/>
      <c r="H76" s="326"/>
      <c r="I76" s="328"/>
      <c r="J76" s="44"/>
      <c r="K76" s="45"/>
      <c r="L76" s="330"/>
      <c r="M76" s="321"/>
      <c r="N76" s="317"/>
    </row>
    <row r="77" spans="1:13" s="33" customFormat="1" ht="13.5" customHeight="1">
      <c r="A77" s="251">
        <v>20</v>
      </c>
      <c r="B77" s="247">
        <v>851</v>
      </c>
      <c r="C77" s="247">
        <v>85111</v>
      </c>
      <c r="D77" s="318" t="s">
        <v>36</v>
      </c>
      <c r="E77" s="319" t="s">
        <v>34</v>
      </c>
      <c r="F77" s="183">
        <v>112348980</v>
      </c>
      <c r="G77" s="183">
        <f>G81+G84</f>
        <v>10849995</v>
      </c>
      <c r="H77" s="183">
        <f>H81+H84</f>
        <v>0</v>
      </c>
      <c r="I77" s="183">
        <f>I81+I84</f>
        <v>1614932</v>
      </c>
      <c r="J77" s="40"/>
      <c r="K77" s="50"/>
      <c r="L77" s="182">
        <f>L81+L84</f>
        <v>9235063</v>
      </c>
      <c r="M77" s="311" t="s">
        <v>22</v>
      </c>
    </row>
    <row r="78" spans="1:13" s="33" customFormat="1" ht="15.75">
      <c r="A78" s="252"/>
      <c r="B78" s="247"/>
      <c r="C78" s="247"/>
      <c r="D78" s="318"/>
      <c r="E78" s="319"/>
      <c r="F78" s="183"/>
      <c r="G78" s="183"/>
      <c r="H78" s="183"/>
      <c r="I78" s="183"/>
      <c r="J78" s="42"/>
      <c r="K78" s="43"/>
      <c r="L78" s="183"/>
      <c r="M78" s="312"/>
    </row>
    <row r="79" spans="1:13" s="33" customFormat="1" ht="15.75">
      <c r="A79" s="252"/>
      <c r="B79" s="247"/>
      <c r="C79" s="247"/>
      <c r="D79" s="318"/>
      <c r="E79" s="319"/>
      <c r="F79" s="183"/>
      <c r="G79" s="183"/>
      <c r="H79" s="183"/>
      <c r="I79" s="183"/>
      <c r="J79" s="42"/>
      <c r="K79" s="43"/>
      <c r="L79" s="183"/>
      <c r="M79" s="312"/>
    </row>
    <row r="80" spans="1:13" s="33" customFormat="1" ht="15.75">
      <c r="A80" s="252"/>
      <c r="B80" s="247"/>
      <c r="C80" s="247"/>
      <c r="D80" s="318"/>
      <c r="E80" s="55" t="s">
        <v>35</v>
      </c>
      <c r="F80" s="310"/>
      <c r="G80" s="310"/>
      <c r="H80" s="310"/>
      <c r="I80" s="310"/>
      <c r="J80" s="51"/>
      <c r="K80" s="52"/>
      <c r="L80" s="310"/>
      <c r="M80" s="313"/>
    </row>
    <row r="81" spans="1:13" s="33" customFormat="1" ht="15.75">
      <c r="A81" s="252"/>
      <c r="B81" s="247"/>
      <c r="C81" s="247"/>
      <c r="D81" s="314" t="s">
        <v>36</v>
      </c>
      <c r="E81" s="306" t="s">
        <v>32</v>
      </c>
      <c r="F81" s="309">
        <v>6944936</v>
      </c>
      <c r="G81" s="309">
        <f>H81+I81+K81+K82+K83+L81</f>
        <v>6933834</v>
      </c>
      <c r="H81" s="309"/>
      <c r="I81" s="309">
        <v>1036398</v>
      </c>
      <c r="J81" s="53"/>
      <c r="K81" s="54"/>
      <c r="L81" s="309">
        <v>5897436</v>
      </c>
      <c r="M81" s="176" t="s">
        <v>63</v>
      </c>
    </row>
    <row r="82" spans="1:13" s="33" customFormat="1" ht="15.75">
      <c r="A82" s="252"/>
      <c r="B82" s="247"/>
      <c r="C82" s="247"/>
      <c r="D82" s="305"/>
      <c r="E82" s="306"/>
      <c r="F82" s="309"/>
      <c r="G82" s="309"/>
      <c r="H82" s="309"/>
      <c r="I82" s="309"/>
      <c r="J82" s="42"/>
      <c r="K82" s="43"/>
      <c r="L82" s="309"/>
      <c r="M82" s="176"/>
    </row>
    <row r="83" spans="1:13" s="33" customFormat="1" ht="15.75">
      <c r="A83" s="252"/>
      <c r="B83" s="247"/>
      <c r="C83" s="247"/>
      <c r="D83" s="315"/>
      <c r="E83" s="306"/>
      <c r="F83" s="316"/>
      <c r="G83" s="316"/>
      <c r="H83" s="316"/>
      <c r="I83" s="316"/>
      <c r="J83" s="51"/>
      <c r="K83" s="52"/>
      <c r="L83" s="309"/>
      <c r="M83" s="176"/>
    </row>
    <row r="84" spans="1:13" s="33" customFormat="1" ht="15.75">
      <c r="A84" s="252"/>
      <c r="B84" s="247"/>
      <c r="C84" s="247"/>
      <c r="D84" s="304" t="s">
        <v>36</v>
      </c>
      <c r="E84" s="306" t="s">
        <v>33</v>
      </c>
      <c r="F84" s="308">
        <f>G84+10000</f>
        <v>3926161</v>
      </c>
      <c r="G84" s="308">
        <f>I84+L84+H84</f>
        <v>3916161</v>
      </c>
      <c r="H84" s="308"/>
      <c r="I84" s="308">
        <f>578994-460</f>
        <v>578534</v>
      </c>
      <c r="J84" s="53"/>
      <c r="K84" s="54"/>
      <c r="L84" s="309">
        <v>3337627</v>
      </c>
      <c r="M84" s="176" t="s">
        <v>63</v>
      </c>
    </row>
    <row r="85" spans="1:13" s="33" customFormat="1" ht="15.75">
      <c r="A85" s="252"/>
      <c r="B85" s="247"/>
      <c r="C85" s="247"/>
      <c r="D85" s="305"/>
      <c r="E85" s="306"/>
      <c r="F85" s="224"/>
      <c r="G85" s="224"/>
      <c r="H85" s="224"/>
      <c r="I85" s="224"/>
      <c r="J85" s="42"/>
      <c r="K85" s="43"/>
      <c r="L85" s="309"/>
      <c r="M85" s="176"/>
    </row>
    <row r="86" spans="1:13" s="33" customFormat="1" ht="15.75">
      <c r="A86" s="253"/>
      <c r="B86" s="247"/>
      <c r="C86" s="247"/>
      <c r="D86" s="305"/>
      <c r="E86" s="307"/>
      <c r="F86" s="224"/>
      <c r="G86" s="224"/>
      <c r="H86" s="224"/>
      <c r="I86" s="224"/>
      <c r="J86" s="44"/>
      <c r="K86" s="45"/>
      <c r="L86" s="308"/>
      <c r="M86" s="176"/>
    </row>
    <row r="87" spans="1:13" ht="19.5">
      <c r="A87" s="93"/>
      <c r="B87" s="93"/>
      <c r="C87" s="303" t="s">
        <v>61</v>
      </c>
      <c r="D87" s="205"/>
      <c r="E87" s="206"/>
      <c r="F87" s="57"/>
      <c r="G87" s="57"/>
      <c r="H87" s="57"/>
      <c r="I87" s="89"/>
      <c r="J87" s="100"/>
      <c r="K87" s="100"/>
      <c r="L87" s="101"/>
      <c r="M87" s="9"/>
    </row>
    <row r="88" spans="1:13" ht="39.75" customHeight="1">
      <c r="A88" s="5">
        <v>22</v>
      </c>
      <c r="B88" s="9">
        <v>750</v>
      </c>
      <c r="C88" s="9">
        <v>75020</v>
      </c>
      <c r="D88" s="9">
        <v>6050</v>
      </c>
      <c r="E88" s="134" t="s">
        <v>79</v>
      </c>
      <c r="F88" s="129">
        <v>500000</v>
      </c>
      <c r="G88" s="129">
        <f>H88+I88+K88+L88</f>
        <v>500000</v>
      </c>
      <c r="H88" s="129"/>
      <c r="I88" s="129">
        <v>500000</v>
      </c>
      <c r="J88" s="69"/>
      <c r="K88" s="133"/>
      <c r="L88" s="129"/>
      <c r="M88" s="23" t="s">
        <v>71</v>
      </c>
    </row>
    <row r="89" spans="1:14" ht="15" customHeight="1">
      <c r="A89" s="243">
        <v>23</v>
      </c>
      <c r="B89" s="247">
        <v>801</v>
      </c>
      <c r="C89" s="247">
        <v>80102</v>
      </c>
      <c r="D89" s="213" t="s">
        <v>18</v>
      </c>
      <c r="E89" s="216" t="s">
        <v>95</v>
      </c>
      <c r="F89" s="182">
        <f>G89</f>
        <v>120000</v>
      </c>
      <c r="G89" s="185">
        <f>H89+I89+K89+K90+K91+L89</f>
        <v>120000</v>
      </c>
      <c r="H89" s="188">
        <v>60000</v>
      </c>
      <c r="I89" s="191"/>
      <c r="J89" s="40" t="s">
        <v>11</v>
      </c>
      <c r="K89" s="41">
        <v>60000</v>
      </c>
      <c r="L89" s="179"/>
      <c r="M89" s="176" t="s">
        <v>94</v>
      </c>
      <c r="N89" s="181"/>
    </row>
    <row r="90" spans="1:14" ht="15.75">
      <c r="A90" s="243"/>
      <c r="B90" s="247"/>
      <c r="C90" s="247"/>
      <c r="D90" s="214"/>
      <c r="E90" s="193"/>
      <c r="F90" s="183"/>
      <c r="G90" s="186"/>
      <c r="H90" s="189"/>
      <c r="I90" s="186"/>
      <c r="J90" s="42" t="s">
        <v>13</v>
      </c>
      <c r="K90" s="43"/>
      <c r="L90" s="179"/>
      <c r="M90" s="176"/>
      <c r="N90" s="181"/>
    </row>
    <row r="91" spans="1:14" ht="37.5" customHeight="1">
      <c r="A91" s="243"/>
      <c r="B91" s="247"/>
      <c r="C91" s="247"/>
      <c r="D91" s="215"/>
      <c r="E91" s="217"/>
      <c r="F91" s="184"/>
      <c r="G91" s="187"/>
      <c r="H91" s="190"/>
      <c r="I91" s="187"/>
      <c r="J91" s="44" t="s">
        <v>14</v>
      </c>
      <c r="K91" s="45"/>
      <c r="L91" s="179"/>
      <c r="M91" s="176"/>
      <c r="N91" s="181"/>
    </row>
    <row r="92" spans="1:14" ht="15" customHeight="1">
      <c r="A92" s="243">
        <v>24</v>
      </c>
      <c r="B92" s="247">
        <v>801</v>
      </c>
      <c r="C92" s="247">
        <v>80130</v>
      </c>
      <c r="D92" s="213" t="s">
        <v>18</v>
      </c>
      <c r="E92" s="216" t="s">
        <v>57</v>
      </c>
      <c r="F92" s="182">
        <f>1426477.63+30000+5600</f>
        <v>1462077.63</v>
      </c>
      <c r="G92" s="185">
        <f>H92+1339534+K92+K93+K94</f>
        <v>1362144</v>
      </c>
      <c r="H92" s="300">
        <f>5600+17010</f>
        <v>22610</v>
      </c>
      <c r="I92" s="191" t="s">
        <v>107</v>
      </c>
      <c r="J92" s="40"/>
      <c r="K92" s="41"/>
      <c r="L92" s="179"/>
      <c r="M92" s="176" t="s">
        <v>63</v>
      </c>
      <c r="N92" s="181"/>
    </row>
    <row r="93" spans="1:14" ht="15.75">
      <c r="A93" s="243"/>
      <c r="B93" s="247"/>
      <c r="C93" s="247"/>
      <c r="D93" s="214"/>
      <c r="E93" s="193"/>
      <c r="F93" s="183"/>
      <c r="G93" s="186"/>
      <c r="H93" s="301"/>
      <c r="I93" s="186"/>
      <c r="J93" s="42"/>
      <c r="K93" s="43"/>
      <c r="L93" s="179"/>
      <c r="M93" s="176"/>
      <c r="N93" s="181"/>
    </row>
    <row r="94" spans="1:14" ht="37.5" customHeight="1">
      <c r="A94" s="243"/>
      <c r="B94" s="247"/>
      <c r="C94" s="247"/>
      <c r="D94" s="215"/>
      <c r="E94" s="217"/>
      <c r="F94" s="184"/>
      <c r="G94" s="299"/>
      <c r="H94" s="302"/>
      <c r="I94" s="187"/>
      <c r="J94" s="44"/>
      <c r="K94" s="45"/>
      <c r="L94" s="179"/>
      <c r="M94" s="176"/>
      <c r="N94" s="181"/>
    </row>
    <row r="95" spans="1:13" ht="15.75" customHeight="1">
      <c r="A95" s="243">
        <v>25</v>
      </c>
      <c r="B95" s="243">
        <v>801</v>
      </c>
      <c r="C95" s="243">
        <v>80130</v>
      </c>
      <c r="D95" s="223" t="s">
        <v>18</v>
      </c>
      <c r="E95" s="176" t="s">
        <v>43</v>
      </c>
      <c r="F95" s="179">
        <f>G95</f>
        <v>465000</v>
      </c>
      <c r="G95" s="228">
        <f>H95+I95+K95+K96+K97+L95</f>
        <v>465000</v>
      </c>
      <c r="H95" s="179">
        <v>15000</v>
      </c>
      <c r="I95" s="179">
        <v>250000</v>
      </c>
      <c r="J95" s="40" t="s">
        <v>11</v>
      </c>
      <c r="K95" s="11">
        <v>200000</v>
      </c>
      <c r="L95" s="179"/>
      <c r="M95" s="176" t="s">
        <v>63</v>
      </c>
    </row>
    <row r="96" spans="1:13" ht="15.75">
      <c r="A96" s="243"/>
      <c r="B96" s="243"/>
      <c r="C96" s="243"/>
      <c r="D96" s="223"/>
      <c r="E96" s="176"/>
      <c r="F96" s="179"/>
      <c r="G96" s="228"/>
      <c r="H96" s="179"/>
      <c r="I96" s="179"/>
      <c r="J96" s="42" t="s">
        <v>13</v>
      </c>
      <c r="K96" s="24"/>
      <c r="L96" s="179"/>
      <c r="M96" s="176"/>
    </row>
    <row r="97" spans="1:13" ht="15.75">
      <c r="A97" s="243"/>
      <c r="B97" s="243"/>
      <c r="C97" s="243"/>
      <c r="D97" s="223"/>
      <c r="E97" s="176"/>
      <c r="F97" s="179"/>
      <c r="G97" s="228"/>
      <c r="H97" s="179"/>
      <c r="I97" s="179"/>
      <c r="J97" s="44" t="s">
        <v>14</v>
      </c>
      <c r="K97" s="25"/>
      <c r="L97" s="179"/>
      <c r="M97" s="176"/>
    </row>
    <row r="98" spans="1:13" ht="15" customHeight="1">
      <c r="A98" s="243">
        <v>26</v>
      </c>
      <c r="B98" s="243">
        <v>801</v>
      </c>
      <c r="C98" s="244">
        <v>80130</v>
      </c>
      <c r="D98" s="272" t="s">
        <v>18</v>
      </c>
      <c r="E98" s="176" t="s">
        <v>47</v>
      </c>
      <c r="F98" s="179">
        <f>G98</f>
        <v>461500</v>
      </c>
      <c r="G98" s="228">
        <f>H98+I98+K98+K99+K100+L98</f>
        <v>461500</v>
      </c>
      <c r="H98" s="179">
        <v>11500</v>
      </c>
      <c r="I98" s="179">
        <v>250000</v>
      </c>
      <c r="J98" s="40" t="s">
        <v>11</v>
      </c>
      <c r="K98" s="11">
        <v>200000</v>
      </c>
      <c r="L98" s="179"/>
      <c r="M98" s="176" t="s">
        <v>63</v>
      </c>
    </row>
    <row r="99" spans="1:13" ht="15.75">
      <c r="A99" s="243"/>
      <c r="B99" s="243"/>
      <c r="C99" s="248"/>
      <c r="D99" s="273"/>
      <c r="E99" s="176"/>
      <c r="F99" s="179"/>
      <c r="G99" s="228"/>
      <c r="H99" s="179"/>
      <c r="I99" s="179"/>
      <c r="J99" s="42" t="s">
        <v>13</v>
      </c>
      <c r="K99" s="24"/>
      <c r="L99" s="179"/>
      <c r="M99" s="176"/>
    </row>
    <row r="100" spans="1:13" ht="15.75">
      <c r="A100" s="243"/>
      <c r="B100" s="243"/>
      <c r="C100" s="249"/>
      <c r="D100" s="274"/>
      <c r="E100" s="176"/>
      <c r="F100" s="179"/>
      <c r="G100" s="228"/>
      <c r="H100" s="179"/>
      <c r="I100" s="179"/>
      <c r="J100" s="44" t="s">
        <v>14</v>
      </c>
      <c r="K100" s="25"/>
      <c r="L100" s="179"/>
      <c r="M100" s="176"/>
    </row>
    <row r="101" spans="1:13" ht="15" customHeight="1">
      <c r="A101" s="249">
        <v>27</v>
      </c>
      <c r="B101" s="244">
        <v>851</v>
      </c>
      <c r="C101" s="244">
        <v>85111</v>
      </c>
      <c r="D101" s="218" t="s">
        <v>93</v>
      </c>
      <c r="E101" s="192" t="s">
        <v>104</v>
      </c>
      <c r="F101" s="207">
        <f>G101</f>
        <v>12933</v>
      </c>
      <c r="G101" s="208">
        <f>H101+I101+K101+K102+K103+L101</f>
        <v>12933</v>
      </c>
      <c r="H101" s="207">
        <v>12933</v>
      </c>
      <c r="I101" s="224"/>
      <c r="J101" s="46"/>
      <c r="K101" s="41"/>
      <c r="L101" s="225"/>
      <c r="M101" s="176" t="s">
        <v>63</v>
      </c>
    </row>
    <row r="102" spans="1:13" ht="15.75">
      <c r="A102" s="243"/>
      <c r="B102" s="248"/>
      <c r="C102" s="248"/>
      <c r="D102" s="218"/>
      <c r="E102" s="193"/>
      <c r="F102" s="207"/>
      <c r="G102" s="208"/>
      <c r="H102" s="207"/>
      <c r="I102" s="224"/>
      <c r="J102" s="42"/>
      <c r="K102" s="43"/>
      <c r="L102" s="225"/>
      <c r="M102" s="176"/>
    </row>
    <row r="103" spans="1:13" ht="19.5" customHeight="1">
      <c r="A103" s="243"/>
      <c r="B103" s="249"/>
      <c r="C103" s="249"/>
      <c r="D103" s="218"/>
      <c r="E103" s="194"/>
      <c r="F103" s="207"/>
      <c r="G103" s="208"/>
      <c r="H103" s="207"/>
      <c r="I103" s="224"/>
      <c r="J103" s="44"/>
      <c r="K103" s="45"/>
      <c r="L103" s="225"/>
      <c r="M103" s="176"/>
    </row>
    <row r="104" spans="1:13" ht="15" customHeight="1">
      <c r="A104" s="249">
        <v>28</v>
      </c>
      <c r="B104" s="244">
        <v>851</v>
      </c>
      <c r="C104" s="244">
        <v>85111</v>
      </c>
      <c r="D104" s="218" t="s">
        <v>93</v>
      </c>
      <c r="E104" s="192" t="s">
        <v>103</v>
      </c>
      <c r="F104" s="207">
        <f>G104</f>
        <v>5000000</v>
      </c>
      <c r="G104" s="208">
        <f>H104+I104+K104+K105+K106+L104</f>
        <v>5000000</v>
      </c>
      <c r="H104" s="207"/>
      <c r="I104" s="224">
        <v>5000000</v>
      </c>
      <c r="J104" s="46"/>
      <c r="K104" s="41"/>
      <c r="L104" s="225"/>
      <c r="M104" s="176" t="s">
        <v>63</v>
      </c>
    </row>
    <row r="105" spans="1:13" ht="15.75">
      <c r="A105" s="243"/>
      <c r="B105" s="248"/>
      <c r="C105" s="248"/>
      <c r="D105" s="218"/>
      <c r="E105" s="193"/>
      <c r="F105" s="207"/>
      <c r="G105" s="208"/>
      <c r="H105" s="207"/>
      <c r="I105" s="224"/>
      <c r="J105" s="42"/>
      <c r="K105" s="43"/>
      <c r="L105" s="225"/>
      <c r="M105" s="176"/>
    </row>
    <row r="106" spans="1:13" ht="19.5" customHeight="1">
      <c r="A106" s="243"/>
      <c r="B106" s="249"/>
      <c r="C106" s="249"/>
      <c r="D106" s="218"/>
      <c r="E106" s="194"/>
      <c r="F106" s="207"/>
      <c r="G106" s="208"/>
      <c r="H106" s="207"/>
      <c r="I106" s="224"/>
      <c r="J106" s="44"/>
      <c r="K106" s="45"/>
      <c r="L106" s="225"/>
      <c r="M106" s="176"/>
    </row>
    <row r="107" spans="1:13" ht="15.75">
      <c r="A107" s="247">
        <v>29</v>
      </c>
      <c r="B107" s="247">
        <v>853</v>
      </c>
      <c r="C107" s="247">
        <v>85311</v>
      </c>
      <c r="D107" s="405" t="s">
        <v>18</v>
      </c>
      <c r="E107" s="166" t="s">
        <v>101</v>
      </c>
      <c r="F107" s="224">
        <f>G107</f>
        <v>72190</v>
      </c>
      <c r="G107" s="394">
        <f>H107+I107+K107+K108+K109+L107</f>
        <v>72190</v>
      </c>
      <c r="H107" s="397">
        <f>5000+13038+8056</f>
        <v>26094</v>
      </c>
      <c r="I107" s="224">
        <f>19557-6056</f>
        <v>13501</v>
      </c>
      <c r="J107" s="109" t="s">
        <v>11</v>
      </c>
      <c r="K107" s="100"/>
      <c r="L107" s="224"/>
      <c r="M107" s="393" t="s">
        <v>63</v>
      </c>
    </row>
    <row r="108" spans="1:13" ht="15.75">
      <c r="A108" s="247"/>
      <c r="B108" s="247"/>
      <c r="C108" s="247"/>
      <c r="D108" s="405"/>
      <c r="E108" s="166"/>
      <c r="F108" s="224"/>
      <c r="G108" s="395"/>
      <c r="H108" s="398"/>
      <c r="I108" s="224"/>
      <c r="J108" s="100" t="s">
        <v>13</v>
      </c>
      <c r="K108" s="100">
        <v>32595</v>
      </c>
      <c r="L108" s="224"/>
      <c r="M108" s="393"/>
    </row>
    <row r="109" spans="1:13" s="34" customFormat="1" ht="28.5" customHeight="1">
      <c r="A109" s="247"/>
      <c r="B109" s="247"/>
      <c r="C109" s="247"/>
      <c r="D109" s="405"/>
      <c r="E109" s="166"/>
      <c r="F109" s="224"/>
      <c r="G109" s="396"/>
      <c r="H109" s="399"/>
      <c r="I109" s="224"/>
      <c r="J109" s="100" t="s">
        <v>14</v>
      </c>
      <c r="K109" s="113"/>
      <c r="L109" s="224"/>
      <c r="M109" s="393"/>
    </row>
    <row r="110" spans="1:13" ht="15.75">
      <c r="A110" s="244">
        <v>30</v>
      </c>
      <c r="B110" s="244">
        <v>900</v>
      </c>
      <c r="C110" s="244">
        <v>90019</v>
      </c>
      <c r="D110" s="220" t="s">
        <v>18</v>
      </c>
      <c r="E110" s="176" t="s">
        <v>42</v>
      </c>
      <c r="F110" s="209">
        <v>77000</v>
      </c>
      <c r="G110" s="228">
        <v>77000</v>
      </c>
      <c r="H110" s="228">
        <v>77000</v>
      </c>
      <c r="I110" s="402"/>
      <c r="J110" s="46"/>
      <c r="K110" s="41"/>
      <c r="L110" s="400"/>
      <c r="M110" s="196" t="s">
        <v>63</v>
      </c>
    </row>
    <row r="111" spans="1:13" ht="15.75">
      <c r="A111" s="248"/>
      <c r="B111" s="248"/>
      <c r="C111" s="248"/>
      <c r="D111" s="221"/>
      <c r="E111" s="176"/>
      <c r="F111" s="210"/>
      <c r="G111" s="228"/>
      <c r="H111" s="228"/>
      <c r="I111" s="403"/>
      <c r="J111" s="42"/>
      <c r="K111" s="43"/>
      <c r="L111" s="401"/>
      <c r="M111" s="320"/>
    </row>
    <row r="112" spans="1:13" ht="15.75">
      <c r="A112" s="249"/>
      <c r="B112" s="249"/>
      <c r="C112" s="249"/>
      <c r="D112" s="222"/>
      <c r="E112" s="176"/>
      <c r="F112" s="211"/>
      <c r="G112" s="228"/>
      <c r="H112" s="228"/>
      <c r="I112" s="404"/>
      <c r="J112" s="44"/>
      <c r="K112" s="45"/>
      <c r="L112" s="401"/>
      <c r="M112" s="321"/>
    </row>
    <row r="113" spans="1:13" ht="19.5">
      <c r="A113" s="128"/>
      <c r="B113" s="82"/>
      <c r="C113" s="205" t="s">
        <v>59</v>
      </c>
      <c r="D113" s="205"/>
      <c r="E113" s="206"/>
      <c r="F113" s="94"/>
      <c r="G113" s="95"/>
      <c r="H113" s="95"/>
      <c r="I113" s="72"/>
      <c r="J113" s="56"/>
      <c r="K113" s="61"/>
      <c r="L113" s="150"/>
      <c r="M113" s="92"/>
    </row>
    <row r="114" spans="1:13" s="33" customFormat="1" ht="15" customHeight="1">
      <c r="A114" s="243">
        <v>31</v>
      </c>
      <c r="B114" s="243">
        <v>801</v>
      </c>
      <c r="C114" s="243">
        <v>80120</v>
      </c>
      <c r="D114" s="218" t="s">
        <v>18</v>
      </c>
      <c r="E114" s="176" t="s">
        <v>78</v>
      </c>
      <c r="F114" s="179">
        <v>120000</v>
      </c>
      <c r="G114" s="201">
        <f>H114+I114+K114+K115+K116+L114</f>
        <v>120000</v>
      </c>
      <c r="H114" s="201">
        <v>60000</v>
      </c>
      <c r="I114" s="203"/>
      <c r="J114" s="102" t="s">
        <v>11</v>
      </c>
      <c r="K114" s="13"/>
      <c r="L114" s="179"/>
      <c r="M114" s="176" t="s">
        <v>63</v>
      </c>
    </row>
    <row r="115" spans="1:13" s="33" customFormat="1" ht="15.75">
      <c r="A115" s="243"/>
      <c r="B115" s="243"/>
      <c r="C115" s="243"/>
      <c r="D115" s="218"/>
      <c r="E115" s="176"/>
      <c r="F115" s="179"/>
      <c r="G115" s="201"/>
      <c r="H115" s="201"/>
      <c r="I115" s="203"/>
      <c r="J115" s="42" t="s">
        <v>13</v>
      </c>
      <c r="K115" s="24">
        <v>60000</v>
      </c>
      <c r="L115" s="179"/>
      <c r="M115" s="176"/>
    </row>
    <row r="116" spans="1:13" s="33" customFormat="1" ht="24" customHeight="1">
      <c r="A116" s="244"/>
      <c r="B116" s="244"/>
      <c r="C116" s="244"/>
      <c r="D116" s="219"/>
      <c r="E116" s="196"/>
      <c r="F116" s="212"/>
      <c r="G116" s="202"/>
      <c r="H116" s="202"/>
      <c r="I116" s="204"/>
      <c r="J116" s="42" t="s">
        <v>14</v>
      </c>
      <c r="K116" s="24"/>
      <c r="L116" s="179"/>
      <c r="M116" s="196"/>
    </row>
    <row r="117" spans="1:13" ht="15" customHeight="1">
      <c r="A117" s="243">
        <v>32</v>
      </c>
      <c r="B117" s="243">
        <v>801</v>
      </c>
      <c r="C117" s="243">
        <v>80130</v>
      </c>
      <c r="D117" s="218" t="s">
        <v>18</v>
      </c>
      <c r="E117" s="176" t="s">
        <v>96</v>
      </c>
      <c r="F117" s="179">
        <f>G117</f>
        <v>30000</v>
      </c>
      <c r="G117" s="201">
        <f>H117+I117+K117+K118+K119+L117</f>
        <v>30000</v>
      </c>
      <c r="H117" s="201">
        <v>30000</v>
      </c>
      <c r="I117" s="179"/>
      <c r="J117" s="10"/>
      <c r="K117" s="11"/>
      <c r="L117" s="179"/>
      <c r="M117" s="176" t="s">
        <v>63</v>
      </c>
    </row>
    <row r="118" spans="1:13" ht="15.75">
      <c r="A118" s="243"/>
      <c r="B118" s="243"/>
      <c r="C118" s="243"/>
      <c r="D118" s="218"/>
      <c r="E118" s="176"/>
      <c r="F118" s="179"/>
      <c r="G118" s="201"/>
      <c r="H118" s="201"/>
      <c r="I118" s="179"/>
      <c r="J118" s="12"/>
      <c r="K118" s="24"/>
      <c r="L118" s="179"/>
      <c r="M118" s="176"/>
    </row>
    <row r="119" spans="1:13" ht="24" customHeight="1">
      <c r="A119" s="244"/>
      <c r="B119" s="244"/>
      <c r="C119" s="244"/>
      <c r="D119" s="219"/>
      <c r="E119" s="196"/>
      <c r="F119" s="212"/>
      <c r="G119" s="202"/>
      <c r="H119" s="202"/>
      <c r="I119" s="212"/>
      <c r="J119" s="14"/>
      <c r="K119" s="25"/>
      <c r="L119" s="179"/>
      <c r="M119" s="196"/>
    </row>
    <row r="120" spans="1:13" ht="15" customHeight="1">
      <c r="A120" s="243">
        <v>33</v>
      </c>
      <c r="B120" s="243">
        <v>852</v>
      </c>
      <c r="C120" s="244">
        <v>85201</v>
      </c>
      <c r="D120" s="272" t="s">
        <v>18</v>
      </c>
      <c r="E120" s="176" t="s">
        <v>92</v>
      </c>
      <c r="F120" s="179">
        <f>G120</f>
        <v>61490</v>
      </c>
      <c r="G120" s="228">
        <f>H120+I120</f>
        <v>61490</v>
      </c>
      <c r="H120" s="281">
        <f>52690+8800</f>
        <v>61490</v>
      </c>
      <c r="I120" s="179"/>
      <c r="J120" s="102"/>
      <c r="K120" s="13"/>
      <c r="L120" s="179"/>
      <c r="M120" s="176" t="s">
        <v>63</v>
      </c>
    </row>
    <row r="121" spans="1:13" ht="15.75">
      <c r="A121" s="243"/>
      <c r="B121" s="243"/>
      <c r="C121" s="248"/>
      <c r="D121" s="273"/>
      <c r="E121" s="176"/>
      <c r="F121" s="179"/>
      <c r="G121" s="228"/>
      <c r="H121" s="281"/>
      <c r="I121" s="179"/>
      <c r="J121" s="42"/>
      <c r="K121" s="24"/>
      <c r="L121" s="179"/>
      <c r="M121" s="176"/>
    </row>
    <row r="122" spans="1:13" ht="15.75">
      <c r="A122" s="243"/>
      <c r="B122" s="243"/>
      <c r="C122" s="249"/>
      <c r="D122" s="274"/>
      <c r="E122" s="176"/>
      <c r="F122" s="179"/>
      <c r="G122" s="228"/>
      <c r="H122" s="281"/>
      <c r="I122" s="179"/>
      <c r="J122" s="44"/>
      <c r="K122" s="25"/>
      <c r="L122" s="179"/>
      <c r="M122" s="176"/>
    </row>
    <row r="123" spans="1:13" ht="15" customHeight="1">
      <c r="A123" s="268">
        <v>34</v>
      </c>
      <c r="B123" s="268">
        <v>852</v>
      </c>
      <c r="C123" s="268">
        <v>85202</v>
      </c>
      <c r="D123" s="270" t="s">
        <v>18</v>
      </c>
      <c r="E123" s="276" t="s">
        <v>97</v>
      </c>
      <c r="F123" s="295">
        <v>10000</v>
      </c>
      <c r="G123" s="283">
        <f>H123+I123+K123+K124+K125+L123</f>
        <v>10000</v>
      </c>
      <c r="H123" s="298">
        <v>10000</v>
      </c>
      <c r="I123" s="286"/>
      <c r="J123" s="159"/>
      <c r="K123" s="13"/>
      <c r="L123" s="286"/>
      <c r="M123" s="176" t="s">
        <v>71</v>
      </c>
    </row>
    <row r="124" spans="1:13" ht="15.75">
      <c r="A124" s="268"/>
      <c r="B124" s="268"/>
      <c r="C124" s="268"/>
      <c r="D124" s="270"/>
      <c r="E124" s="276"/>
      <c r="F124" s="296"/>
      <c r="G124" s="284"/>
      <c r="H124" s="298"/>
      <c r="I124" s="179"/>
      <c r="J124" s="12"/>
      <c r="K124" s="24"/>
      <c r="L124" s="179"/>
      <c r="M124" s="176"/>
    </row>
    <row r="125" spans="1:13" ht="15.75">
      <c r="A125" s="269"/>
      <c r="B125" s="269"/>
      <c r="C125" s="269"/>
      <c r="D125" s="271"/>
      <c r="E125" s="277"/>
      <c r="F125" s="297"/>
      <c r="G125" s="285"/>
      <c r="H125" s="298"/>
      <c r="I125" s="212"/>
      <c r="J125" s="160"/>
      <c r="K125" s="161"/>
      <c r="L125" s="212"/>
      <c r="M125" s="196"/>
    </row>
    <row r="126" spans="1:13" ht="12.75" customHeight="1">
      <c r="A126" s="250" t="s">
        <v>23</v>
      </c>
      <c r="B126" s="250"/>
      <c r="C126" s="250"/>
      <c r="D126" s="250"/>
      <c r="E126" s="250"/>
      <c r="F126" s="226">
        <f>SUM(F67:F73)+SUM(F81:F108)+2997316</f>
        <v>66373705.269999996</v>
      </c>
      <c r="G126" s="291">
        <f>SUM(G67:G125)-G77</f>
        <v>41118462</v>
      </c>
      <c r="H126" s="291">
        <f>SUM(H67:H108)-H81-H84</f>
        <v>1470821</v>
      </c>
      <c r="I126" s="291">
        <f>SUM(I67:I125)-I77+1339534</f>
        <v>14097923</v>
      </c>
      <c r="J126" s="226"/>
      <c r="K126" s="226">
        <f>SUM(K67:K125)</f>
        <v>5998375</v>
      </c>
      <c r="L126" s="226">
        <f>SUM(L67:L125)-L77</f>
        <v>19312853</v>
      </c>
      <c r="M126" s="224" t="s">
        <v>24</v>
      </c>
    </row>
    <row r="127" spans="1:13" ht="28.5" customHeight="1">
      <c r="A127" s="250"/>
      <c r="B127" s="250"/>
      <c r="C127" s="250"/>
      <c r="D127" s="250"/>
      <c r="E127" s="250"/>
      <c r="F127" s="226"/>
      <c r="G127" s="292"/>
      <c r="H127" s="292"/>
      <c r="I127" s="292"/>
      <c r="J127" s="226"/>
      <c r="K127" s="226"/>
      <c r="L127" s="226"/>
      <c r="M127" s="224"/>
    </row>
    <row r="128" spans="1:13" ht="28.5" customHeight="1">
      <c r="A128" s="138" t="s">
        <v>84</v>
      </c>
      <c r="B128" s="139"/>
      <c r="C128" s="139"/>
      <c r="D128" s="139"/>
      <c r="E128" s="139"/>
      <c r="F128" s="97"/>
      <c r="G128" s="97"/>
      <c r="H128" s="97"/>
      <c r="I128" s="97"/>
      <c r="J128" s="97"/>
      <c r="K128" s="97"/>
      <c r="L128" s="97"/>
      <c r="M128" s="135"/>
    </row>
    <row r="129" spans="1:13" ht="28.5" customHeight="1">
      <c r="A129" s="293" t="s">
        <v>81</v>
      </c>
      <c r="B129" s="294"/>
      <c r="C129" s="294"/>
      <c r="D129" s="294"/>
      <c r="E129" s="294"/>
      <c r="F129" s="116"/>
      <c r="G129" s="116"/>
      <c r="H129" s="116"/>
      <c r="I129" s="116"/>
      <c r="J129" s="110"/>
      <c r="K129" s="116"/>
      <c r="L129" s="116"/>
      <c r="M129" s="135"/>
    </row>
    <row r="130" spans="1:13" ht="28.5" customHeight="1">
      <c r="A130" s="136"/>
      <c r="B130" s="137"/>
      <c r="C130" s="137"/>
      <c r="D130" s="137"/>
      <c r="E130" s="137"/>
      <c r="F130" s="116"/>
      <c r="G130" s="116"/>
      <c r="H130" s="116"/>
      <c r="I130" s="116"/>
      <c r="J130" s="110"/>
      <c r="K130" s="116"/>
      <c r="L130" s="116"/>
      <c r="M130" s="135"/>
    </row>
    <row r="131" spans="1:13" ht="28.5" customHeight="1">
      <c r="A131" s="278" t="s">
        <v>64</v>
      </c>
      <c r="B131" s="279"/>
      <c r="C131" s="279"/>
      <c r="D131" s="279"/>
      <c r="E131" s="279"/>
      <c r="F131" s="279"/>
      <c r="G131" s="279"/>
      <c r="H131" s="279"/>
      <c r="I131" s="279"/>
      <c r="J131" s="279"/>
      <c r="K131" s="279"/>
      <c r="L131" s="279"/>
      <c r="M131" s="280"/>
    </row>
    <row r="132" spans="1:13" ht="34.5" customHeight="1">
      <c r="A132" s="59">
        <v>1</v>
      </c>
      <c r="B132" s="59">
        <v>600</v>
      </c>
      <c r="C132" s="59">
        <v>60014</v>
      </c>
      <c r="D132" s="59">
        <v>6060</v>
      </c>
      <c r="E132" s="67" t="s">
        <v>44</v>
      </c>
      <c r="F132" s="68">
        <v>35000</v>
      </c>
      <c r="G132" s="68">
        <f>H132+I132+K132+L132</f>
        <v>35000</v>
      </c>
      <c r="H132" s="68">
        <v>35000</v>
      </c>
      <c r="I132" s="59"/>
      <c r="J132" s="69"/>
      <c r="K132" s="60"/>
      <c r="L132" s="58"/>
      <c r="M132" s="59" t="s">
        <v>12</v>
      </c>
    </row>
    <row r="133" spans="1:13" ht="34.5" customHeight="1">
      <c r="A133" s="59">
        <v>2</v>
      </c>
      <c r="B133" s="59">
        <v>750</v>
      </c>
      <c r="C133" s="59">
        <v>75020</v>
      </c>
      <c r="D133" s="59">
        <v>6060</v>
      </c>
      <c r="E133" s="67" t="s">
        <v>62</v>
      </c>
      <c r="F133" s="68">
        <f>G133</f>
        <v>145881</v>
      </c>
      <c r="G133" s="68">
        <f>H133</f>
        <v>145881</v>
      </c>
      <c r="H133" s="68">
        <f>50000+21000+6000+36600+12000+6000+10400+3881</f>
        <v>145881</v>
      </c>
      <c r="I133" s="59"/>
      <c r="J133" s="69"/>
      <c r="K133" s="60"/>
      <c r="L133" s="59"/>
      <c r="M133" s="59" t="s">
        <v>63</v>
      </c>
    </row>
    <row r="134" spans="1:13" ht="34.5" customHeight="1">
      <c r="A134" s="59">
        <v>3</v>
      </c>
      <c r="B134" s="59">
        <v>750</v>
      </c>
      <c r="C134" s="59">
        <v>75020</v>
      </c>
      <c r="D134" s="59">
        <v>6060</v>
      </c>
      <c r="E134" s="67" t="s">
        <v>73</v>
      </c>
      <c r="F134" s="68">
        <v>8000</v>
      </c>
      <c r="G134" s="68">
        <f>H134+I134+K134+L134</f>
        <v>8000</v>
      </c>
      <c r="H134" s="68">
        <v>8000</v>
      </c>
      <c r="I134" s="59"/>
      <c r="J134" s="56"/>
      <c r="K134" s="60"/>
      <c r="L134" s="83"/>
      <c r="M134" s="59" t="s">
        <v>63</v>
      </c>
    </row>
    <row r="135" spans="1:14" s="28" customFormat="1" ht="39" customHeight="1">
      <c r="A135" s="5">
        <v>4</v>
      </c>
      <c r="B135" s="5">
        <v>700</v>
      </c>
      <c r="C135" s="5">
        <v>70005</v>
      </c>
      <c r="D135" s="140" t="s">
        <v>85</v>
      </c>
      <c r="E135" s="9" t="s">
        <v>82</v>
      </c>
      <c r="F135" s="80">
        <v>456000</v>
      </c>
      <c r="G135" s="141">
        <v>456000</v>
      </c>
      <c r="H135" s="80">
        <v>456000</v>
      </c>
      <c r="I135" s="144"/>
      <c r="J135" s="146"/>
      <c r="K135" s="147"/>
      <c r="L135" s="145"/>
      <c r="M135" s="142" t="s">
        <v>63</v>
      </c>
      <c r="N135" s="143"/>
    </row>
    <row r="136" spans="1:13" ht="34.5" customHeight="1">
      <c r="A136" s="59">
        <v>5</v>
      </c>
      <c r="B136" s="59">
        <v>801</v>
      </c>
      <c r="C136" s="59">
        <v>80130</v>
      </c>
      <c r="D136" s="59">
        <v>6060</v>
      </c>
      <c r="E136" s="67" t="s">
        <v>87</v>
      </c>
      <c r="F136" s="68">
        <v>8570</v>
      </c>
      <c r="G136" s="68">
        <f>H136+I136+K136+L136</f>
        <v>8570</v>
      </c>
      <c r="H136" s="68">
        <v>8570</v>
      </c>
      <c r="I136" s="59"/>
      <c r="J136" s="56"/>
      <c r="K136" s="60"/>
      <c r="L136" s="83"/>
      <c r="M136" s="59" t="s">
        <v>88</v>
      </c>
    </row>
    <row r="137" spans="1:13" s="33" customFormat="1" ht="34.5" customHeight="1">
      <c r="A137" s="153">
        <v>6</v>
      </c>
      <c r="B137" s="153">
        <v>852</v>
      </c>
      <c r="C137" s="153">
        <v>85202</v>
      </c>
      <c r="D137" s="153">
        <v>6060</v>
      </c>
      <c r="E137" s="151" t="s">
        <v>105</v>
      </c>
      <c r="F137" s="27">
        <f>G137</f>
        <v>22800</v>
      </c>
      <c r="G137" s="149">
        <f>H137</f>
        <v>22800</v>
      </c>
      <c r="H137" s="27">
        <f>8226+14574</f>
        <v>22800</v>
      </c>
      <c r="I137" s="153"/>
      <c r="J137" s="154"/>
      <c r="K137" s="155"/>
      <c r="L137" s="152"/>
      <c r="M137" s="153" t="s">
        <v>106</v>
      </c>
    </row>
    <row r="138" spans="1:13" ht="34.5" customHeight="1">
      <c r="A138" s="5">
        <v>7</v>
      </c>
      <c r="B138" s="5">
        <v>852</v>
      </c>
      <c r="C138" s="5">
        <v>85218</v>
      </c>
      <c r="D138" s="5">
        <v>6060</v>
      </c>
      <c r="E138" s="9" t="s">
        <v>72</v>
      </c>
      <c r="F138" s="80">
        <v>4500</v>
      </c>
      <c r="G138" s="68">
        <v>4500</v>
      </c>
      <c r="H138" s="80">
        <v>4500</v>
      </c>
      <c r="I138" s="5"/>
      <c r="J138" s="81"/>
      <c r="K138" s="26"/>
      <c r="L138" s="93"/>
      <c r="M138" s="5" t="s">
        <v>41</v>
      </c>
    </row>
    <row r="139" spans="1:13" ht="34.5" customHeight="1">
      <c r="A139" s="5">
        <v>8</v>
      </c>
      <c r="B139" s="5">
        <v>853</v>
      </c>
      <c r="C139" s="5">
        <v>85333</v>
      </c>
      <c r="D139" s="5">
        <v>6060</v>
      </c>
      <c r="E139" s="9" t="s">
        <v>98</v>
      </c>
      <c r="F139" s="80">
        <f>G139</f>
        <v>30800</v>
      </c>
      <c r="G139" s="135">
        <f>H139+I139+K139+L139</f>
        <v>30800</v>
      </c>
      <c r="H139" s="80">
        <v>30800</v>
      </c>
      <c r="I139" s="5"/>
      <c r="J139" s="81"/>
      <c r="K139" s="26"/>
      <c r="L139" s="93"/>
      <c r="M139" s="5" t="s">
        <v>99</v>
      </c>
    </row>
    <row r="140" spans="1:13" ht="28.5" customHeight="1">
      <c r="A140" s="275" t="s">
        <v>25</v>
      </c>
      <c r="B140" s="275"/>
      <c r="C140" s="275"/>
      <c r="D140" s="275"/>
      <c r="E140" s="275"/>
      <c r="F140" s="29">
        <f>SUM(F132:F139)</f>
        <v>711551</v>
      </c>
      <c r="G140" s="29">
        <f>SUM(G132:G139)</f>
        <v>711551</v>
      </c>
      <c r="H140" s="29">
        <f>SUM(H132:H139)</f>
        <v>711551</v>
      </c>
      <c r="I140" s="29">
        <f>SUM(I133:I137)</f>
        <v>0</v>
      </c>
      <c r="J140" s="30"/>
      <c r="K140" s="31">
        <f>SUM(K133:K137)</f>
        <v>0</v>
      </c>
      <c r="L140" s="29">
        <f>SUM(L133:L137)</f>
        <v>0</v>
      </c>
      <c r="M140" s="27" t="s">
        <v>24</v>
      </c>
    </row>
    <row r="141" spans="1:13" ht="23.25" customHeight="1">
      <c r="A141" s="275" t="s">
        <v>26</v>
      </c>
      <c r="B141" s="275"/>
      <c r="C141" s="275"/>
      <c r="D141" s="275"/>
      <c r="E141" s="275"/>
      <c r="F141" s="29">
        <f>300000+200000</f>
        <v>500000</v>
      </c>
      <c r="G141" s="29">
        <f>H141</f>
        <v>264178</v>
      </c>
      <c r="H141" s="157">
        <f>200000+100000+200000-13530-5600-5000-52690-10000-5565-30000-12933-30800-13038-(8226+14574)-17010-8800-8056</f>
        <v>264178</v>
      </c>
      <c r="I141" s="29"/>
      <c r="J141" s="35"/>
      <c r="K141" s="31"/>
      <c r="L141" s="31"/>
      <c r="M141" s="32" t="s">
        <v>22</v>
      </c>
    </row>
    <row r="142" spans="1:13" ht="23.25" customHeight="1">
      <c r="A142" s="148"/>
      <c r="B142" s="288" t="s">
        <v>89</v>
      </c>
      <c r="C142" s="289"/>
      <c r="D142" s="289"/>
      <c r="E142" s="290"/>
      <c r="F142" s="29">
        <v>260000</v>
      </c>
      <c r="G142" s="29">
        <f>H142</f>
        <v>260000</v>
      </c>
      <c r="H142" s="29">
        <v>260000</v>
      </c>
      <c r="I142" s="29"/>
      <c r="J142" s="35"/>
      <c r="K142" s="31"/>
      <c r="L142" s="31"/>
      <c r="M142" s="32" t="s">
        <v>22</v>
      </c>
    </row>
    <row r="143" spans="1:13" ht="30" customHeight="1">
      <c r="A143" s="275" t="s">
        <v>27</v>
      </c>
      <c r="B143" s="275"/>
      <c r="C143" s="275"/>
      <c r="D143" s="275"/>
      <c r="E143" s="275"/>
      <c r="F143" s="29">
        <f>F126+F141+F140+F142</f>
        <v>67845256.27</v>
      </c>
      <c r="G143" s="29">
        <f>G126+G141+G140+G142</f>
        <v>42354191</v>
      </c>
      <c r="H143" s="29">
        <f>H126+H141+H140+H142</f>
        <v>2706550</v>
      </c>
      <c r="I143" s="29">
        <f>I126+I141+I140</f>
        <v>14097923</v>
      </c>
      <c r="J143" s="35"/>
      <c r="K143" s="31">
        <f>K126+K141+K140</f>
        <v>5998375</v>
      </c>
      <c r="L143" s="31">
        <f>L126+L141+L140</f>
        <v>19312853</v>
      </c>
      <c r="M143" s="5" t="s">
        <v>24</v>
      </c>
    </row>
    <row r="144" spans="1:13" ht="15.75">
      <c r="A144" s="36" t="s">
        <v>28</v>
      </c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.75">
      <c r="A145" s="36" t="s">
        <v>29</v>
      </c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 t="s">
        <v>30</v>
      </c>
    </row>
    <row r="146" spans="1:13" ht="15.75">
      <c r="A146" s="287" t="s">
        <v>31</v>
      </c>
      <c r="B146" s="287"/>
      <c r="C146" s="287"/>
      <c r="D146" s="287"/>
      <c r="E146" s="287"/>
      <c r="F146" s="287"/>
      <c r="G146" s="287"/>
      <c r="H146" s="287"/>
      <c r="I146" s="36"/>
      <c r="J146" s="36"/>
      <c r="K146" s="36"/>
      <c r="L146" s="36"/>
      <c r="M146" s="36"/>
    </row>
    <row r="147" spans="1:13" ht="16.5">
      <c r="A147" s="282"/>
      <c r="B147" s="282"/>
      <c r="C147" s="282"/>
      <c r="D147" s="282"/>
      <c r="E147" s="282"/>
      <c r="F147" s="47"/>
      <c r="G147" s="47"/>
      <c r="H147" s="47"/>
      <c r="I147" s="36"/>
      <c r="J147" s="36"/>
      <c r="K147" s="36"/>
      <c r="L147" s="36"/>
      <c r="M147" s="36"/>
    </row>
    <row r="148" spans="1:13" ht="20.25">
      <c r="A148" s="267"/>
      <c r="B148" s="267"/>
      <c r="C148" s="267"/>
      <c r="D148" s="267"/>
      <c r="E148" s="267"/>
      <c r="F148" s="267"/>
      <c r="G148" s="267"/>
      <c r="H148" s="267"/>
      <c r="I148" s="267"/>
      <c r="J148" s="267"/>
      <c r="K148" s="267"/>
      <c r="L148" s="267"/>
      <c r="M148" s="267"/>
    </row>
    <row r="149" spans="1:13" ht="15" customHeight="1">
      <c r="A149" s="257"/>
      <c r="B149" s="257"/>
      <c r="C149" s="257"/>
      <c r="D149" s="265"/>
      <c r="E149" s="259"/>
      <c r="F149" s="260"/>
      <c r="G149" s="260"/>
      <c r="H149" s="260"/>
      <c r="I149" s="260"/>
      <c r="J149" s="109"/>
      <c r="K149" s="109"/>
      <c r="L149" s="260"/>
      <c r="M149" s="259"/>
    </row>
    <row r="150" spans="1:13" ht="15.75">
      <c r="A150" s="257"/>
      <c r="B150" s="257"/>
      <c r="C150" s="257"/>
      <c r="D150" s="265"/>
      <c r="E150" s="259"/>
      <c r="F150" s="260"/>
      <c r="G150" s="260"/>
      <c r="H150" s="260"/>
      <c r="I150" s="260"/>
      <c r="J150" s="100"/>
      <c r="K150" s="109"/>
      <c r="L150" s="260"/>
      <c r="M150" s="259"/>
    </row>
    <row r="151" spans="1:13" ht="15.75">
      <c r="A151" s="257"/>
      <c r="B151" s="257"/>
      <c r="C151" s="257"/>
      <c r="D151" s="265"/>
      <c r="E151" s="259"/>
      <c r="F151" s="260"/>
      <c r="G151" s="260"/>
      <c r="H151" s="260"/>
      <c r="I151" s="260"/>
      <c r="J151" s="100"/>
      <c r="K151" s="109"/>
      <c r="L151" s="260"/>
      <c r="M151" s="259"/>
    </row>
    <row r="152" spans="1:13" s="33" customFormat="1" ht="15" customHeight="1">
      <c r="A152" s="257"/>
      <c r="B152" s="257"/>
      <c r="C152" s="257"/>
      <c r="D152" s="265"/>
      <c r="E152" s="259"/>
      <c r="F152" s="260"/>
      <c r="G152" s="260"/>
      <c r="H152" s="260"/>
      <c r="I152" s="256"/>
      <c r="J152" s="110"/>
      <c r="K152" s="110"/>
      <c r="L152" s="256"/>
      <c r="M152" s="259"/>
    </row>
    <row r="153" spans="1:13" s="33" customFormat="1" ht="15.75">
      <c r="A153" s="257"/>
      <c r="B153" s="257"/>
      <c r="C153" s="257"/>
      <c r="D153" s="265"/>
      <c r="E153" s="259"/>
      <c r="F153" s="260"/>
      <c r="G153" s="260"/>
      <c r="H153" s="260"/>
      <c r="I153" s="256"/>
      <c r="J153" s="111"/>
      <c r="K153" s="110"/>
      <c r="L153" s="256"/>
      <c r="M153" s="259"/>
    </row>
    <row r="154" spans="1:13" s="33" customFormat="1" ht="15.75">
      <c r="A154" s="257"/>
      <c r="B154" s="257"/>
      <c r="C154" s="257"/>
      <c r="D154" s="265"/>
      <c r="E154" s="259"/>
      <c r="F154" s="260"/>
      <c r="G154" s="260"/>
      <c r="H154" s="260"/>
      <c r="I154" s="256"/>
      <c r="J154" s="111"/>
      <c r="K154" s="110"/>
      <c r="L154" s="256"/>
      <c r="M154" s="259"/>
    </row>
    <row r="155" spans="1:14" s="34" customFormat="1" ht="15" customHeight="1">
      <c r="A155" s="257"/>
      <c r="B155" s="257"/>
      <c r="C155" s="257"/>
      <c r="D155" s="265"/>
      <c r="E155" s="259"/>
      <c r="F155" s="260"/>
      <c r="G155" s="260"/>
      <c r="H155" s="260"/>
      <c r="I155" s="266"/>
      <c r="J155" s="112"/>
      <c r="K155" s="112"/>
      <c r="L155" s="266"/>
      <c r="M155" s="259"/>
      <c r="N155" s="1"/>
    </row>
    <row r="156" spans="1:14" s="48" customFormat="1" ht="15.75">
      <c r="A156" s="257"/>
      <c r="B156" s="257"/>
      <c r="C156" s="257"/>
      <c r="D156" s="265"/>
      <c r="E156" s="259"/>
      <c r="F156" s="260"/>
      <c r="G156" s="260"/>
      <c r="H156" s="260"/>
      <c r="I156" s="266"/>
      <c r="J156" s="113"/>
      <c r="K156" s="112"/>
      <c r="L156" s="266"/>
      <c r="M156" s="259"/>
      <c r="N156" s="37"/>
    </row>
    <row r="157" spans="1:14" s="49" customFormat="1" ht="15.75">
      <c r="A157" s="257"/>
      <c r="B157" s="257"/>
      <c r="C157" s="257"/>
      <c r="D157" s="265"/>
      <c r="E157" s="259"/>
      <c r="F157" s="260"/>
      <c r="G157" s="260"/>
      <c r="H157" s="260"/>
      <c r="I157" s="266"/>
      <c r="J157" s="113"/>
      <c r="K157" s="112"/>
      <c r="L157" s="266"/>
      <c r="M157" s="259"/>
      <c r="N157" s="38"/>
    </row>
    <row r="158" spans="1:13" s="33" customFormat="1" ht="15" customHeight="1">
      <c r="A158" s="257"/>
      <c r="B158" s="257"/>
      <c r="C158" s="257"/>
      <c r="D158" s="265"/>
      <c r="E158" s="259"/>
      <c r="F158" s="260"/>
      <c r="G158" s="260"/>
      <c r="H158" s="260"/>
      <c r="I158" s="260"/>
      <c r="J158" s="109"/>
      <c r="K158" s="109"/>
      <c r="L158" s="260"/>
      <c r="M158" s="259"/>
    </row>
    <row r="159" spans="1:13" s="33" customFormat="1" ht="15.75">
      <c r="A159" s="257"/>
      <c r="B159" s="257"/>
      <c r="C159" s="257"/>
      <c r="D159" s="265"/>
      <c r="E159" s="259"/>
      <c r="F159" s="260"/>
      <c r="G159" s="260"/>
      <c r="H159" s="260"/>
      <c r="I159" s="260"/>
      <c r="J159" s="100"/>
      <c r="K159" s="100"/>
      <c r="L159" s="260"/>
      <c r="M159" s="259"/>
    </row>
    <row r="160" spans="1:13" s="33" customFormat="1" ht="15.75" customHeight="1">
      <c r="A160" s="257"/>
      <c r="B160" s="257"/>
      <c r="C160" s="257"/>
      <c r="D160" s="265"/>
      <c r="E160" s="259"/>
      <c r="F160" s="260"/>
      <c r="G160" s="260"/>
      <c r="H160" s="260"/>
      <c r="I160" s="260"/>
      <c r="J160" s="100"/>
      <c r="K160" s="100"/>
      <c r="L160" s="260"/>
      <c r="M160" s="259"/>
    </row>
    <row r="161" spans="1:17" ht="16.5" customHeight="1">
      <c r="A161" s="257"/>
      <c r="B161" s="257"/>
      <c r="C161" s="257"/>
      <c r="D161" s="265"/>
      <c r="E161" s="259"/>
      <c r="F161" s="260"/>
      <c r="G161" s="260"/>
      <c r="H161" s="254"/>
      <c r="I161" s="260"/>
      <c r="J161" s="109"/>
      <c r="K161" s="82"/>
      <c r="L161" s="257"/>
      <c r="M161" s="259"/>
      <c r="N161" s="117"/>
      <c r="O161" s="118"/>
      <c r="P161" s="118"/>
      <c r="Q161" s="118"/>
    </row>
    <row r="162" spans="1:17" ht="15.75">
      <c r="A162" s="257"/>
      <c r="B162" s="257"/>
      <c r="C162" s="257"/>
      <c r="D162" s="265"/>
      <c r="E162" s="259"/>
      <c r="F162" s="260"/>
      <c r="G162" s="260"/>
      <c r="H162" s="254"/>
      <c r="I162" s="260"/>
      <c r="J162" s="100"/>
      <c r="K162" s="108"/>
      <c r="L162" s="257"/>
      <c r="M162" s="259"/>
      <c r="N162" s="117"/>
      <c r="O162" s="118"/>
      <c r="P162" s="118"/>
      <c r="Q162" s="118"/>
    </row>
    <row r="163" spans="1:17" ht="15.75">
      <c r="A163" s="257"/>
      <c r="B163" s="257"/>
      <c r="C163" s="257"/>
      <c r="D163" s="265"/>
      <c r="E163" s="259"/>
      <c r="F163" s="260"/>
      <c r="G163" s="260"/>
      <c r="H163" s="254"/>
      <c r="I163" s="260"/>
      <c r="J163" s="100"/>
      <c r="K163" s="100"/>
      <c r="L163" s="257"/>
      <c r="M163" s="259"/>
      <c r="N163" s="117"/>
      <c r="O163" s="118"/>
      <c r="P163" s="118"/>
      <c r="Q163" s="118"/>
    </row>
    <row r="164" spans="1:17" s="65" customFormat="1" ht="15.75">
      <c r="A164" s="257"/>
      <c r="B164" s="257"/>
      <c r="C164" s="257"/>
      <c r="D164" s="265"/>
      <c r="E164" s="259"/>
      <c r="F164" s="260"/>
      <c r="G164" s="260"/>
      <c r="H164" s="254"/>
      <c r="I164" s="260"/>
      <c r="J164" s="109"/>
      <c r="K164" s="100"/>
      <c r="L164" s="257"/>
      <c r="M164" s="259"/>
      <c r="N164" s="117"/>
      <c r="O164" s="118"/>
      <c r="P164" s="118"/>
      <c r="Q164" s="118"/>
    </row>
    <row r="165" spans="1:17" s="65" customFormat="1" ht="15.75">
      <c r="A165" s="257"/>
      <c r="B165" s="257"/>
      <c r="C165" s="257"/>
      <c r="D165" s="265"/>
      <c r="E165" s="259"/>
      <c r="F165" s="260"/>
      <c r="G165" s="260"/>
      <c r="H165" s="254"/>
      <c r="I165" s="260"/>
      <c r="J165" s="100"/>
      <c r="K165" s="100"/>
      <c r="L165" s="257"/>
      <c r="M165" s="259"/>
      <c r="N165" s="117"/>
      <c r="O165" s="118"/>
      <c r="P165" s="118"/>
      <c r="Q165" s="118"/>
    </row>
    <row r="166" spans="1:17" s="65" customFormat="1" ht="15.75">
      <c r="A166" s="257"/>
      <c r="B166" s="257"/>
      <c r="C166" s="257"/>
      <c r="D166" s="265"/>
      <c r="E166" s="259"/>
      <c r="F166" s="260"/>
      <c r="G166" s="260"/>
      <c r="H166" s="254"/>
      <c r="I166" s="260"/>
      <c r="J166" s="100"/>
      <c r="K166" s="100"/>
      <c r="L166" s="257"/>
      <c r="M166" s="259"/>
      <c r="N166" s="117"/>
      <c r="O166" s="118"/>
      <c r="P166" s="118"/>
      <c r="Q166" s="118"/>
    </row>
    <row r="167" spans="1:17" ht="15.75">
      <c r="A167" s="257"/>
      <c r="B167" s="257"/>
      <c r="C167" s="264"/>
      <c r="D167" s="265"/>
      <c r="E167" s="259"/>
      <c r="F167" s="254"/>
      <c r="G167" s="254"/>
      <c r="H167" s="254"/>
      <c r="I167" s="254"/>
      <c r="J167" s="114"/>
      <c r="K167" s="108"/>
      <c r="L167" s="254"/>
      <c r="M167" s="259"/>
      <c r="N167" s="117"/>
      <c r="O167" s="118"/>
      <c r="P167" s="118"/>
      <c r="Q167" s="118"/>
    </row>
    <row r="168" spans="1:17" ht="15.75">
      <c r="A168" s="257"/>
      <c r="B168" s="257"/>
      <c r="C168" s="264"/>
      <c r="D168" s="265"/>
      <c r="E168" s="259"/>
      <c r="F168" s="254"/>
      <c r="G168" s="254"/>
      <c r="H168" s="254"/>
      <c r="I168" s="254"/>
      <c r="J168" s="115"/>
      <c r="K168" s="108"/>
      <c r="L168" s="254"/>
      <c r="M168" s="259"/>
      <c r="N168" s="117"/>
      <c r="O168" s="118"/>
      <c r="P168" s="118"/>
      <c r="Q168" s="118"/>
    </row>
    <row r="169" spans="1:17" ht="15.75">
      <c r="A169" s="257"/>
      <c r="B169" s="257"/>
      <c r="C169" s="264"/>
      <c r="D169" s="265"/>
      <c r="E169" s="259"/>
      <c r="F169" s="254"/>
      <c r="G169" s="254"/>
      <c r="H169" s="254"/>
      <c r="I169" s="254"/>
      <c r="J169" s="115"/>
      <c r="K169" s="115"/>
      <c r="L169" s="254"/>
      <c r="M169" s="259"/>
      <c r="N169" s="117"/>
      <c r="O169" s="118"/>
      <c r="P169" s="118"/>
      <c r="Q169" s="118"/>
    </row>
    <row r="170" spans="1:17" ht="15.75">
      <c r="A170" s="257"/>
      <c r="B170" s="257"/>
      <c r="C170" s="257"/>
      <c r="D170" s="265"/>
      <c r="E170" s="259"/>
      <c r="F170" s="254"/>
      <c r="G170" s="254"/>
      <c r="H170" s="254"/>
      <c r="I170" s="254"/>
      <c r="J170" s="114"/>
      <c r="K170" s="108"/>
      <c r="L170" s="254"/>
      <c r="M170" s="259"/>
      <c r="N170" s="117"/>
      <c r="O170" s="118"/>
      <c r="P170" s="118"/>
      <c r="Q170" s="118"/>
    </row>
    <row r="171" spans="1:17" ht="15.75">
      <c r="A171" s="257"/>
      <c r="B171" s="257"/>
      <c r="C171" s="257"/>
      <c r="D171" s="265"/>
      <c r="E171" s="259"/>
      <c r="F171" s="254"/>
      <c r="G171" s="254"/>
      <c r="H171" s="254"/>
      <c r="I171" s="254"/>
      <c r="J171" s="115"/>
      <c r="K171" s="108"/>
      <c r="L171" s="254"/>
      <c r="M171" s="259"/>
      <c r="N171" s="117"/>
      <c r="O171" s="118"/>
      <c r="P171" s="118"/>
      <c r="Q171" s="118"/>
    </row>
    <row r="172" spans="1:17" ht="15.75">
      <c r="A172" s="257"/>
      <c r="B172" s="257"/>
      <c r="C172" s="257"/>
      <c r="D172" s="265"/>
      <c r="E172" s="259"/>
      <c r="F172" s="254"/>
      <c r="G172" s="254"/>
      <c r="H172" s="254"/>
      <c r="I172" s="254"/>
      <c r="J172" s="115"/>
      <c r="K172" s="115"/>
      <c r="L172" s="254"/>
      <c r="M172" s="259"/>
      <c r="N172" s="117"/>
      <c r="O172" s="118"/>
      <c r="P172" s="118"/>
      <c r="Q172" s="118"/>
    </row>
    <row r="173" spans="1:17" ht="15.75" customHeight="1">
      <c r="A173" s="257"/>
      <c r="B173" s="257"/>
      <c r="C173" s="257"/>
      <c r="D173" s="265"/>
      <c r="E173" s="257"/>
      <c r="F173" s="254"/>
      <c r="G173" s="254"/>
      <c r="H173" s="254"/>
      <c r="I173" s="254"/>
      <c r="J173" s="114"/>
      <c r="K173" s="108"/>
      <c r="L173" s="254"/>
      <c r="M173" s="259"/>
      <c r="N173" s="117"/>
      <c r="O173" s="118"/>
      <c r="P173" s="118"/>
      <c r="Q173" s="118"/>
    </row>
    <row r="174" spans="1:17" ht="15.75">
      <c r="A174" s="257"/>
      <c r="B174" s="257"/>
      <c r="C174" s="257"/>
      <c r="D174" s="265"/>
      <c r="E174" s="257"/>
      <c r="F174" s="254"/>
      <c r="G174" s="254"/>
      <c r="H174" s="254"/>
      <c r="I174" s="254"/>
      <c r="J174" s="115"/>
      <c r="K174" s="108"/>
      <c r="L174" s="254"/>
      <c r="M174" s="259"/>
      <c r="N174" s="117"/>
      <c r="O174" s="118"/>
      <c r="P174" s="118"/>
      <c r="Q174" s="118"/>
    </row>
    <row r="175" spans="1:17" ht="15.75">
      <c r="A175" s="257"/>
      <c r="B175" s="257"/>
      <c r="C175" s="257"/>
      <c r="D175" s="265"/>
      <c r="E175" s="257"/>
      <c r="F175" s="254"/>
      <c r="G175" s="254"/>
      <c r="H175" s="254"/>
      <c r="I175" s="254"/>
      <c r="J175" s="115"/>
      <c r="K175" s="115"/>
      <c r="L175" s="254"/>
      <c r="M175" s="259"/>
      <c r="N175" s="117"/>
      <c r="O175" s="118"/>
      <c r="P175" s="118"/>
      <c r="Q175" s="118"/>
    </row>
    <row r="176" spans="1:17" ht="15.75" customHeight="1">
      <c r="A176" s="257"/>
      <c r="B176" s="257"/>
      <c r="C176" s="257"/>
      <c r="D176" s="265"/>
      <c r="E176" s="257"/>
      <c r="F176" s="254"/>
      <c r="G176" s="254"/>
      <c r="H176" s="254"/>
      <c r="I176" s="254"/>
      <c r="J176" s="114"/>
      <c r="K176" s="108"/>
      <c r="L176" s="254"/>
      <c r="M176" s="259"/>
      <c r="N176" s="117"/>
      <c r="O176" s="118"/>
      <c r="P176" s="118"/>
      <c r="Q176" s="118"/>
    </row>
    <row r="177" spans="1:17" ht="15.75">
      <c r="A177" s="257"/>
      <c r="B177" s="257"/>
      <c r="C177" s="257"/>
      <c r="D177" s="265"/>
      <c r="E177" s="257"/>
      <c r="F177" s="254"/>
      <c r="G177" s="254"/>
      <c r="H177" s="254"/>
      <c r="I177" s="254"/>
      <c r="J177" s="115"/>
      <c r="K177" s="108"/>
      <c r="L177" s="254"/>
      <c r="M177" s="259"/>
      <c r="N177" s="117"/>
      <c r="O177" s="118"/>
      <c r="P177" s="118"/>
      <c r="Q177" s="118"/>
    </row>
    <row r="178" spans="1:17" ht="15.75">
      <c r="A178" s="257"/>
      <c r="B178" s="257"/>
      <c r="C178" s="257"/>
      <c r="D178" s="265"/>
      <c r="E178" s="257"/>
      <c r="F178" s="254"/>
      <c r="G178" s="254"/>
      <c r="H178" s="254"/>
      <c r="I178" s="254"/>
      <c r="J178" s="115"/>
      <c r="K178" s="115"/>
      <c r="L178" s="254"/>
      <c r="M178" s="259"/>
      <c r="N178" s="117"/>
      <c r="O178" s="118"/>
      <c r="P178" s="118"/>
      <c r="Q178" s="118"/>
    </row>
    <row r="179" spans="1:13" s="38" customFormat="1" ht="15" customHeight="1">
      <c r="A179" s="257"/>
      <c r="B179" s="257"/>
      <c r="C179" s="257"/>
      <c r="D179" s="265"/>
      <c r="E179" s="259"/>
      <c r="F179" s="254"/>
      <c r="G179" s="254"/>
      <c r="H179" s="254"/>
      <c r="I179" s="254"/>
      <c r="J179" s="114"/>
      <c r="K179" s="114"/>
      <c r="L179" s="254"/>
      <c r="M179" s="259"/>
    </row>
    <row r="180" spans="1:13" s="38" customFormat="1" ht="18" customHeight="1">
      <c r="A180" s="257"/>
      <c r="B180" s="257"/>
      <c r="C180" s="257"/>
      <c r="D180" s="265"/>
      <c r="E180" s="259"/>
      <c r="F180" s="254"/>
      <c r="G180" s="254"/>
      <c r="H180" s="254"/>
      <c r="I180" s="254"/>
      <c r="J180" s="115"/>
      <c r="K180" s="114"/>
      <c r="L180" s="254"/>
      <c r="M180" s="259"/>
    </row>
    <row r="181" spans="1:16" s="38" customFormat="1" ht="18" customHeight="1">
      <c r="A181" s="257"/>
      <c r="B181" s="257"/>
      <c r="C181" s="257"/>
      <c r="D181" s="265"/>
      <c r="E181" s="259"/>
      <c r="F181" s="254"/>
      <c r="G181" s="254"/>
      <c r="H181" s="254"/>
      <c r="I181" s="254"/>
      <c r="J181" s="115"/>
      <c r="K181" s="114"/>
      <c r="L181" s="254"/>
      <c r="M181" s="259"/>
      <c r="P181" s="39"/>
    </row>
    <row r="182" spans="1:17" ht="15.75" customHeight="1">
      <c r="A182" s="257"/>
      <c r="B182" s="257"/>
      <c r="C182" s="257"/>
      <c r="D182" s="265"/>
      <c r="E182" s="257"/>
      <c r="F182" s="254"/>
      <c r="G182" s="254"/>
      <c r="H182" s="254"/>
      <c r="I182" s="254"/>
      <c r="J182" s="114"/>
      <c r="K182" s="108"/>
      <c r="L182" s="254"/>
      <c r="M182" s="259"/>
      <c r="N182" s="117"/>
      <c r="O182" s="118"/>
      <c r="P182" s="118"/>
      <c r="Q182" s="118"/>
    </row>
    <row r="183" spans="1:17" ht="15.75">
      <c r="A183" s="257"/>
      <c r="B183" s="257"/>
      <c r="C183" s="257"/>
      <c r="D183" s="265"/>
      <c r="E183" s="257"/>
      <c r="F183" s="254"/>
      <c r="G183" s="254"/>
      <c r="H183" s="254"/>
      <c r="I183" s="254"/>
      <c r="J183" s="115"/>
      <c r="K183" s="108"/>
      <c r="L183" s="254"/>
      <c r="M183" s="259"/>
      <c r="N183" s="117"/>
      <c r="O183" s="118"/>
      <c r="P183" s="118"/>
      <c r="Q183" s="118"/>
    </row>
    <row r="184" spans="1:17" ht="15.75">
      <c r="A184" s="257"/>
      <c r="B184" s="257"/>
      <c r="C184" s="257"/>
      <c r="D184" s="265"/>
      <c r="E184" s="257"/>
      <c r="F184" s="254"/>
      <c r="G184" s="254"/>
      <c r="H184" s="254"/>
      <c r="I184" s="254"/>
      <c r="J184" s="115"/>
      <c r="K184" s="115"/>
      <c r="L184" s="254"/>
      <c r="M184" s="259"/>
      <c r="N184" s="117"/>
      <c r="O184" s="118"/>
      <c r="P184" s="118"/>
      <c r="Q184" s="118"/>
    </row>
    <row r="185" spans="1:13" s="38" customFormat="1" ht="15" customHeight="1">
      <c r="A185" s="257"/>
      <c r="B185" s="257"/>
      <c r="C185" s="257"/>
      <c r="D185" s="265"/>
      <c r="E185" s="259"/>
      <c r="F185" s="254"/>
      <c r="G185" s="254"/>
      <c r="H185" s="254"/>
      <c r="I185" s="254"/>
      <c r="J185" s="114"/>
      <c r="K185" s="114"/>
      <c r="L185" s="254"/>
      <c r="M185" s="259"/>
    </row>
    <row r="186" spans="1:13" s="38" customFormat="1" ht="18" customHeight="1">
      <c r="A186" s="257"/>
      <c r="B186" s="257"/>
      <c r="C186" s="257"/>
      <c r="D186" s="265"/>
      <c r="E186" s="259"/>
      <c r="F186" s="254"/>
      <c r="G186" s="254"/>
      <c r="H186" s="254"/>
      <c r="I186" s="254"/>
      <c r="J186" s="115"/>
      <c r="K186" s="114"/>
      <c r="L186" s="254"/>
      <c r="M186" s="259"/>
    </row>
    <row r="187" spans="1:16" s="38" customFormat="1" ht="18" customHeight="1">
      <c r="A187" s="257"/>
      <c r="B187" s="257"/>
      <c r="C187" s="257"/>
      <c r="D187" s="265"/>
      <c r="E187" s="259"/>
      <c r="F187" s="254"/>
      <c r="G187" s="254"/>
      <c r="H187" s="254"/>
      <c r="I187" s="254"/>
      <c r="J187" s="115"/>
      <c r="K187" s="114"/>
      <c r="L187" s="254"/>
      <c r="M187" s="259"/>
      <c r="P187" s="39"/>
    </row>
    <row r="188" spans="1:16" s="38" customFormat="1" ht="15" customHeight="1">
      <c r="A188" s="257"/>
      <c r="B188" s="257"/>
      <c r="C188" s="257"/>
      <c r="D188" s="265"/>
      <c r="E188" s="259"/>
      <c r="F188" s="254"/>
      <c r="G188" s="254"/>
      <c r="H188" s="254"/>
      <c r="I188" s="254"/>
      <c r="J188" s="114"/>
      <c r="K188" s="114"/>
      <c r="L188" s="254"/>
      <c r="M188" s="259"/>
      <c r="P188" s="39"/>
    </row>
    <row r="189" spans="1:13" s="38" customFormat="1" ht="15.75">
      <c r="A189" s="257"/>
      <c r="B189" s="257"/>
      <c r="C189" s="257"/>
      <c r="D189" s="265"/>
      <c r="E189" s="259"/>
      <c r="F189" s="254"/>
      <c r="G189" s="254"/>
      <c r="H189" s="254"/>
      <c r="I189" s="254"/>
      <c r="J189" s="115"/>
      <c r="K189" s="114"/>
      <c r="L189" s="254"/>
      <c r="M189" s="259"/>
    </row>
    <row r="190" spans="1:13" ht="15.75">
      <c r="A190" s="257"/>
      <c r="B190" s="257"/>
      <c r="C190" s="257"/>
      <c r="D190" s="265"/>
      <c r="E190" s="259"/>
      <c r="F190" s="254"/>
      <c r="G190" s="254"/>
      <c r="H190" s="254"/>
      <c r="I190" s="254"/>
      <c r="J190" s="115"/>
      <c r="K190" s="114"/>
      <c r="L190" s="254"/>
      <c r="M190" s="259"/>
    </row>
    <row r="191" spans="1:13" ht="15" customHeight="1">
      <c r="A191" s="257"/>
      <c r="B191" s="257"/>
      <c r="C191" s="264"/>
      <c r="D191" s="265"/>
      <c r="E191" s="259"/>
      <c r="F191" s="260"/>
      <c r="G191" s="260"/>
      <c r="H191" s="260"/>
      <c r="I191" s="260"/>
      <c r="J191" s="109"/>
      <c r="K191" s="109"/>
      <c r="L191" s="260"/>
      <c r="M191" s="259"/>
    </row>
    <row r="192" spans="1:13" ht="15.75">
      <c r="A192" s="257"/>
      <c r="B192" s="257"/>
      <c r="C192" s="264"/>
      <c r="D192" s="265"/>
      <c r="E192" s="259"/>
      <c r="F192" s="260"/>
      <c r="G192" s="260"/>
      <c r="H192" s="260"/>
      <c r="I192" s="260"/>
      <c r="J192" s="100"/>
      <c r="K192" s="109"/>
      <c r="L192" s="260"/>
      <c r="M192" s="259"/>
    </row>
    <row r="193" spans="1:13" ht="15.75">
      <c r="A193" s="257"/>
      <c r="B193" s="257"/>
      <c r="C193" s="264"/>
      <c r="D193" s="265"/>
      <c r="E193" s="259"/>
      <c r="F193" s="260"/>
      <c r="G193" s="260"/>
      <c r="H193" s="260"/>
      <c r="I193" s="260"/>
      <c r="J193" s="100"/>
      <c r="K193" s="109"/>
      <c r="L193" s="260"/>
      <c r="M193" s="259"/>
    </row>
    <row r="194" spans="1:13" s="33" customFormat="1" ht="15" customHeight="1">
      <c r="A194" s="257"/>
      <c r="B194" s="257"/>
      <c r="C194" s="257"/>
      <c r="D194" s="258"/>
      <c r="E194" s="259"/>
      <c r="F194" s="260"/>
      <c r="G194" s="263"/>
      <c r="H194" s="254"/>
      <c r="I194" s="256"/>
      <c r="J194" s="109"/>
      <c r="K194" s="109"/>
      <c r="L194" s="260"/>
      <c r="M194" s="259"/>
    </row>
    <row r="195" spans="1:13" s="33" customFormat="1" ht="15.75">
      <c r="A195" s="257"/>
      <c r="B195" s="257"/>
      <c r="C195" s="257"/>
      <c r="D195" s="258"/>
      <c r="E195" s="259"/>
      <c r="F195" s="260"/>
      <c r="G195" s="263"/>
      <c r="H195" s="254"/>
      <c r="I195" s="256"/>
      <c r="J195" s="100"/>
      <c r="K195" s="100"/>
      <c r="L195" s="260"/>
      <c r="M195" s="259"/>
    </row>
    <row r="196" spans="1:13" s="33" customFormat="1" ht="15.75">
      <c r="A196" s="257"/>
      <c r="B196" s="257"/>
      <c r="C196" s="257"/>
      <c r="D196" s="258"/>
      <c r="E196" s="259"/>
      <c r="F196" s="260"/>
      <c r="G196" s="263"/>
      <c r="H196" s="254"/>
      <c r="I196" s="256"/>
      <c r="J196" s="100"/>
      <c r="K196" s="100"/>
      <c r="L196" s="260"/>
      <c r="M196" s="259"/>
    </row>
    <row r="197" spans="1:13" s="33" customFormat="1" ht="15" customHeight="1">
      <c r="A197" s="257"/>
      <c r="B197" s="257"/>
      <c r="C197" s="257"/>
      <c r="D197" s="258"/>
      <c r="E197" s="259"/>
      <c r="F197" s="260"/>
      <c r="G197" s="260"/>
      <c r="H197" s="254"/>
      <c r="I197" s="256"/>
      <c r="J197" s="109"/>
      <c r="K197" s="109"/>
      <c r="L197" s="260"/>
      <c r="M197" s="259"/>
    </row>
    <row r="198" spans="1:13" s="33" customFormat="1" ht="15.75">
      <c r="A198" s="257"/>
      <c r="B198" s="257"/>
      <c r="C198" s="261"/>
      <c r="D198" s="258"/>
      <c r="E198" s="259"/>
      <c r="F198" s="260"/>
      <c r="G198" s="260"/>
      <c r="H198" s="254"/>
      <c r="I198" s="256"/>
      <c r="J198" s="100"/>
      <c r="K198" s="100"/>
      <c r="L198" s="260"/>
      <c r="M198" s="259"/>
    </row>
    <row r="199" spans="1:13" s="33" customFormat="1" ht="15.75">
      <c r="A199" s="257"/>
      <c r="B199" s="257"/>
      <c r="C199" s="261"/>
      <c r="D199" s="258"/>
      <c r="E199" s="259"/>
      <c r="F199" s="260"/>
      <c r="G199" s="260"/>
      <c r="H199" s="254"/>
      <c r="I199" s="256"/>
      <c r="J199" s="100"/>
      <c r="K199" s="100"/>
      <c r="L199" s="260"/>
      <c r="M199" s="259"/>
    </row>
    <row r="200" spans="1:13" s="33" customFormat="1" ht="15" customHeight="1">
      <c r="A200" s="257"/>
      <c r="B200" s="257"/>
      <c r="C200" s="259"/>
      <c r="D200" s="258"/>
      <c r="E200" s="259"/>
      <c r="F200" s="260"/>
      <c r="G200" s="260"/>
      <c r="H200" s="254"/>
      <c r="I200" s="256"/>
      <c r="J200" s="109"/>
      <c r="K200" s="109"/>
      <c r="L200" s="260"/>
      <c r="M200" s="259"/>
    </row>
    <row r="201" spans="1:13" s="33" customFormat="1" ht="15.75">
      <c r="A201" s="257"/>
      <c r="B201" s="257"/>
      <c r="C201" s="262"/>
      <c r="D201" s="258"/>
      <c r="E201" s="259"/>
      <c r="F201" s="260"/>
      <c r="G201" s="260"/>
      <c r="H201" s="254"/>
      <c r="I201" s="256"/>
      <c r="J201" s="100"/>
      <c r="K201" s="100"/>
      <c r="L201" s="260"/>
      <c r="M201" s="259"/>
    </row>
    <row r="202" spans="1:13" s="33" customFormat="1" ht="15.75">
      <c r="A202" s="257"/>
      <c r="B202" s="257"/>
      <c r="C202" s="262"/>
      <c r="D202" s="258"/>
      <c r="E202" s="259"/>
      <c r="F202" s="260"/>
      <c r="G202" s="260"/>
      <c r="H202" s="254"/>
      <c r="I202" s="256"/>
      <c r="J202" s="100"/>
      <c r="K202" s="100"/>
      <c r="L202" s="260"/>
      <c r="M202" s="259"/>
    </row>
    <row r="203" spans="1:13" s="33" customFormat="1" ht="15" customHeight="1">
      <c r="A203" s="257"/>
      <c r="B203" s="257"/>
      <c r="C203" s="259"/>
      <c r="D203" s="258"/>
      <c r="E203" s="259"/>
      <c r="F203" s="260"/>
      <c r="G203" s="260"/>
      <c r="H203" s="254"/>
      <c r="I203" s="256"/>
      <c r="J203" s="109"/>
      <c r="K203" s="109"/>
      <c r="L203" s="260"/>
      <c r="M203" s="259"/>
    </row>
    <row r="204" spans="1:13" s="33" customFormat="1" ht="15.75">
      <c r="A204" s="257"/>
      <c r="B204" s="257"/>
      <c r="C204" s="262"/>
      <c r="D204" s="258"/>
      <c r="E204" s="259"/>
      <c r="F204" s="260"/>
      <c r="G204" s="260"/>
      <c r="H204" s="254"/>
      <c r="I204" s="256"/>
      <c r="J204" s="100"/>
      <c r="K204" s="100"/>
      <c r="L204" s="260"/>
      <c r="M204" s="259"/>
    </row>
    <row r="205" spans="1:13" s="33" customFormat="1" ht="46.5" customHeight="1">
      <c r="A205" s="257"/>
      <c r="B205" s="257"/>
      <c r="C205" s="262"/>
      <c r="D205" s="258"/>
      <c r="E205" s="259"/>
      <c r="F205" s="260"/>
      <c r="G205" s="260"/>
      <c r="H205" s="254"/>
      <c r="I205" s="256"/>
      <c r="J205" s="100"/>
      <c r="K205" s="100"/>
      <c r="L205" s="260"/>
      <c r="M205" s="259"/>
    </row>
    <row r="206" spans="1:13" s="33" customFormat="1" ht="15" customHeight="1">
      <c r="A206" s="257"/>
      <c r="B206" s="257"/>
      <c r="C206" s="259"/>
      <c r="D206" s="258"/>
      <c r="E206" s="259"/>
      <c r="F206" s="260"/>
      <c r="G206" s="260"/>
      <c r="H206" s="254"/>
      <c r="I206" s="256"/>
      <c r="J206" s="109"/>
      <c r="K206" s="109"/>
      <c r="L206" s="260"/>
      <c r="M206" s="259"/>
    </row>
    <row r="207" spans="1:13" s="33" customFormat="1" ht="15.75">
      <c r="A207" s="257"/>
      <c r="B207" s="257"/>
      <c r="C207" s="262"/>
      <c r="D207" s="258"/>
      <c r="E207" s="259"/>
      <c r="F207" s="260"/>
      <c r="G207" s="260"/>
      <c r="H207" s="254"/>
      <c r="I207" s="256"/>
      <c r="J207" s="100"/>
      <c r="K207" s="100"/>
      <c r="L207" s="260"/>
      <c r="M207" s="259"/>
    </row>
    <row r="208" spans="1:13" s="33" customFormat="1" ht="15.75">
      <c r="A208" s="257"/>
      <c r="B208" s="257"/>
      <c r="C208" s="262"/>
      <c r="D208" s="258"/>
      <c r="E208" s="259"/>
      <c r="F208" s="260"/>
      <c r="G208" s="260"/>
      <c r="H208" s="254"/>
      <c r="I208" s="256"/>
      <c r="J208" s="100"/>
      <c r="K208" s="100"/>
      <c r="L208" s="260"/>
      <c r="M208" s="259"/>
    </row>
    <row r="209" spans="1:13" s="33" customFormat="1" ht="15" customHeight="1">
      <c r="A209" s="257"/>
      <c r="B209" s="257"/>
      <c r="C209" s="257"/>
      <c r="D209" s="258"/>
      <c r="E209" s="259"/>
      <c r="F209" s="260"/>
      <c r="G209" s="260"/>
      <c r="H209" s="254"/>
      <c r="I209" s="256"/>
      <c r="J209" s="109"/>
      <c r="K209" s="109"/>
      <c r="L209" s="260"/>
      <c r="M209" s="259"/>
    </row>
    <row r="210" spans="1:13" s="33" customFormat="1" ht="15.75">
      <c r="A210" s="257"/>
      <c r="B210" s="257"/>
      <c r="C210" s="261"/>
      <c r="D210" s="258"/>
      <c r="E210" s="259"/>
      <c r="F210" s="260"/>
      <c r="G210" s="260"/>
      <c r="H210" s="254"/>
      <c r="I210" s="256"/>
      <c r="J210" s="100"/>
      <c r="K210" s="100"/>
      <c r="L210" s="260"/>
      <c r="M210" s="259"/>
    </row>
    <row r="211" spans="1:13" s="33" customFormat="1" ht="15.75">
      <c r="A211" s="257"/>
      <c r="B211" s="257"/>
      <c r="C211" s="261"/>
      <c r="D211" s="258"/>
      <c r="E211" s="259"/>
      <c r="F211" s="260"/>
      <c r="G211" s="260"/>
      <c r="H211" s="254"/>
      <c r="I211" s="256"/>
      <c r="J211" s="100"/>
      <c r="K211" s="100"/>
      <c r="L211" s="260"/>
      <c r="M211" s="259"/>
    </row>
    <row r="212" spans="1:13" s="33" customFormat="1" ht="15" customHeight="1">
      <c r="A212" s="257"/>
      <c r="B212" s="257"/>
      <c r="C212" s="257"/>
      <c r="D212" s="258"/>
      <c r="E212" s="257"/>
      <c r="F212" s="260"/>
      <c r="G212" s="260"/>
      <c r="H212" s="254"/>
      <c r="I212" s="256"/>
      <c r="J212" s="109"/>
      <c r="K212" s="109"/>
      <c r="L212" s="260"/>
      <c r="M212" s="259"/>
    </row>
    <row r="213" spans="1:13" s="33" customFormat="1" ht="11.25" customHeight="1">
      <c r="A213" s="257"/>
      <c r="B213" s="257"/>
      <c r="C213" s="261"/>
      <c r="D213" s="258"/>
      <c r="E213" s="257"/>
      <c r="F213" s="260"/>
      <c r="G213" s="260"/>
      <c r="H213" s="254"/>
      <c r="I213" s="256"/>
      <c r="J213" s="100"/>
      <c r="K213" s="100"/>
      <c r="L213" s="260"/>
      <c r="M213" s="259"/>
    </row>
    <row r="214" spans="1:13" s="33" customFormat="1" ht="15" customHeight="1">
      <c r="A214" s="257"/>
      <c r="B214" s="257"/>
      <c r="C214" s="257"/>
      <c r="D214" s="258"/>
      <c r="E214" s="257"/>
      <c r="F214" s="260"/>
      <c r="G214" s="260"/>
      <c r="H214" s="254"/>
      <c r="I214" s="256"/>
      <c r="J214" s="109"/>
      <c r="K214" s="109"/>
      <c r="L214" s="260"/>
      <c r="M214" s="259"/>
    </row>
    <row r="215" spans="1:13" s="33" customFormat="1" ht="11.25" customHeight="1">
      <c r="A215" s="257"/>
      <c r="B215" s="257"/>
      <c r="C215" s="261"/>
      <c r="D215" s="258"/>
      <c r="E215" s="257"/>
      <c r="F215" s="260"/>
      <c r="G215" s="260"/>
      <c r="H215" s="254"/>
      <c r="I215" s="256"/>
      <c r="J215" s="100"/>
      <c r="K215" s="100"/>
      <c r="L215" s="260"/>
      <c r="M215" s="259"/>
    </row>
    <row r="216" spans="1:13" s="33" customFormat="1" ht="15" customHeight="1">
      <c r="A216" s="257"/>
      <c r="B216" s="257"/>
      <c r="C216" s="257"/>
      <c r="D216" s="258"/>
      <c r="E216" s="259"/>
      <c r="F216" s="260"/>
      <c r="G216" s="260"/>
      <c r="H216" s="254"/>
      <c r="I216" s="256"/>
      <c r="J216" s="109"/>
      <c r="K216" s="109"/>
      <c r="L216" s="260"/>
      <c r="M216" s="259"/>
    </row>
    <row r="217" spans="1:13" s="33" customFormat="1" ht="15.75">
      <c r="A217" s="257"/>
      <c r="B217" s="257"/>
      <c r="C217" s="261"/>
      <c r="D217" s="258"/>
      <c r="E217" s="259"/>
      <c r="F217" s="260"/>
      <c r="G217" s="260"/>
      <c r="H217" s="254"/>
      <c r="I217" s="256"/>
      <c r="J217" s="100"/>
      <c r="K217" s="100"/>
      <c r="L217" s="260"/>
      <c r="M217" s="259"/>
    </row>
    <row r="218" spans="1:13" s="33" customFormat="1" ht="15" customHeight="1">
      <c r="A218" s="257"/>
      <c r="B218" s="257"/>
      <c r="C218" s="257"/>
      <c r="D218" s="258"/>
      <c r="E218" s="259"/>
      <c r="F218" s="260"/>
      <c r="G218" s="260"/>
      <c r="H218" s="254"/>
      <c r="I218" s="256"/>
      <c r="J218" s="109"/>
      <c r="K218" s="109"/>
      <c r="L218" s="260"/>
      <c r="M218" s="259"/>
    </row>
    <row r="219" spans="1:13" s="33" customFormat="1" ht="15.75">
      <c r="A219" s="257"/>
      <c r="B219" s="257"/>
      <c r="C219" s="261"/>
      <c r="D219" s="258"/>
      <c r="E219" s="259"/>
      <c r="F219" s="260"/>
      <c r="G219" s="260"/>
      <c r="H219" s="254"/>
      <c r="I219" s="256"/>
      <c r="J219" s="100"/>
      <c r="K219" s="100"/>
      <c r="L219" s="260"/>
      <c r="M219" s="259"/>
    </row>
    <row r="220" spans="1:13" s="33" customFormat="1" ht="27" customHeight="1">
      <c r="A220" s="257"/>
      <c r="B220" s="257"/>
      <c r="C220" s="261"/>
      <c r="D220" s="258"/>
      <c r="E220" s="259"/>
      <c r="F220" s="260"/>
      <c r="G220" s="260"/>
      <c r="H220" s="254"/>
      <c r="I220" s="256"/>
      <c r="J220" s="100"/>
      <c r="K220" s="100"/>
      <c r="L220" s="260"/>
      <c r="M220" s="259"/>
    </row>
    <row r="221" spans="1:13" s="33" customFormat="1" ht="15" customHeight="1">
      <c r="A221" s="257"/>
      <c r="B221" s="257"/>
      <c r="C221" s="259"/>
      <c r="D221" s="258"/>
      <c r="E221" s="259"/>
      <c r="F221" s="260"/>
      <c r="G221" s="260"/>
      <c r="H221" s="254"/>
      <c r="I221" s="256"/>
      <c r="J221" s="109"/>
      <c r="K221" s="109"/>
      <c r="L221" s="260"/>
      <c r="M221" s="259"/>
    </row>
    <row r="222" spans="1:13" s="33" customFormat="1" ht="15.75">
      <c r="A222" s="257"/>
      <c r="B222" s="257"/>
      <c r="C222" s="261"/>
      <c r="D222" s="258"/>
      <c r="E222" s="259"/>
      <c r="F222" s="260"/>
      <c r="G222" s="260"/>
      <c r="H222" s="254"/>
      <c r="I222" s="256"/>
      <c r="J222" s="100"/>
      <c r="K222" s="100"/>
      <c r="L222" s="260"/>
      <c r="M222" s="259"/>
    </row>
    <row r="223" spans="1:13" s="33" customFormat="1" ht="33.75" customHeight="1">
      <c r="A223" s="257"/>
      <c r="B223" s="257"/>
      <c r="C223" s="261"/>
      <c r="D223" s="258"/>
      <c r="E223" s="259"/>
      <c r="F223" s="260"/>
      <c r="G223" s="260"/>
      <c r="H223" s="254"/>
      <c r="I223" s="256"/>
      <c r="J223" s="100"/>
      <c r="K223" s="100"/>
      <c r="L223" s="260"/>
      <c r="M223" s="259"/>
    </row>
    <row r="224" spans="1:13" s="33" customFormat="1" ht="15" customHeight="1">
      <c r="A224" s="257"/>
      <c r="B224" s="257"/>
      <c r="C224" s="257"/>
      <c r="D224" s="258"/>
      <c r="E224" s="259"/>
      <c r="F224" s="260"/>
      <c r="G224" s="260"/>
      <c r="H224" s="254"/>
      <c r="I224" s="256"/>
      <c r="J224" s="109"/>
      <c r="K224" s="109"/>
      <c r="L224" s="260"/>
      <c r="M224" s="259"/>
    </row>
    <row r="225" spans="1:13" s="33" customFormat="1" ht="15.75">
      <c r="A225" s="257"/>
      <c r="B225" s="257"/>
      <c r="C225" s="261"/>
      <c r="D225" s="258"/>
      <c r="E225" s="259"/>
      <c r="F225" s="260"/>
      <c r="G225" s="260"/>
      <c r="H225" s="254"/>
      <c r="I225" s="256"/>
      <c r="J225" s="100"/>
      <c r="K225" s="100"/>
      <c r="L225" s="260"/>
      <c r="M225" s="259"/>
    </row>
    <row r="226" spans="1:13" s="33" customFormat="1" ht="30" customHeight="1">
      <c r="A226" s="257"/>
      <c r="B226" s="257"/>
      <c r="C226" s="261"/>
      <c r="D226" s="258"/>
      <c r="E226" s="259"/>
      <c r="F226" s="260"/>
      <c r="G226" s="260"/>
      <c r="H226" s="254"/>
      <c r="I226" s="256"/>
      <c r="J226" s="100"/>
      <c r="K226" s="100"/>
      <c r="L226" s="260"/>
      <c r="M226" s="259"/>
    </row>
    <row r="227" spans="1:13" s="33" customFormat="1" ht="15" customHeight="1">
      <c r="A227" s="257"/>
      <c r="B227" s="257"/>
      <c r="C227" s="259"/>
      <c r="D227" s="258"/>
      <c r="E227" s="259"/>
      <c r="F227" s="260"/>
      <c r="G227" s="260"/>
      <c r="H227" s="254"/>
      <c r="I227" s="256"/>
      <c r="J227" s="109"/>
      <c r="K227" s="109"/>
      <c r="L227" s="260"/>
      <c r="M227" s="259"/>
    </row>
    <row r="228" spans="1:13" s="33" customFormat="1" ht="15.75">
      <c r="A228" s="257"/>
      <c r="B228" s="257"/>
      <c r="C228" s="262"/>
      <c r="D228" s="258"/>
      <c r="E228" s="259"/>
      <c r="F228" s="260"/>
      <c r="G228" s="260"/>
      <c r="H228" s="254"/>
      <c r="I228" s="256"/>
      <c r="J228" s="100"/>
      <c r="K228" s="100"/>
      <c r="L228" s="260"/>
      <c r="M228" s="259"/>
    </row>
    <row r="229" spans="1:13" s="33" customFormat="1" ht="48.75" customHeight="1">
      <c r="A229" s="257"/>
      <c r="B229" s="257"/>
      <c r="C229" s="262"/>
      <c r="D229" s="258"/>
      <c r="E229" s="259"/>
      <c r="F229" s="260"/>
      <c r="G229" s="260"/>
      <c r="H229" s="254"/>
      <c r="I229" s="256"/>
      <c r="J229" s="100"/>
      <c r="K229" s="100"/>
      <c r="L229" s="260"/>
      <c r="M229" s="259"/>
    </row>
    <row r="230" spans="1:13" s="33" customFormat="1" ht="15" customHeight="1">
      <c r="A230" s="257"/>
      <c r="B230" s="257"/>
      <c r="C230" s="257"/>
      <c r="D230" s="258"/>
      <c r="E230" s="259"/>
      <c r="F230" s="260"/>
      <c r="G230" s="260"/>
      <c r="H230" s="254"/>
      <c r="I230" s="256"/>
      <c r="J230" s="109"/>
      <c r="K230" s="109"/>
      <c r="L230" s="260"/>
      <c r="M230" s="259"/>
    </row>
    <row r="231" spans="1:13" s="33" customFormat="1" ht="15.75">
      <c r="A231" s="257"/>
      <c r="B231" s="257"/>
      <c r="C231" s="261"/>
      <c r="D231" s="258"/>
      <c r="E231" s="259"/>
      <c r="F231" s="260"/>
      <c r="G231" s="260"/>
      <c r="H231" s="254"/>
      <c r="I231" s="256"/>
      <c r="J231" s="100"/>
      <c r="K231" s="100"/>
      <c r="L231" s="260"/>
      <c r="M231" s="259"/>
    </row>
    <row r="232" spans="1:13" s="33" customFormat="1" ht="15.75">
      <c r="A232" s="257"/>
      <c r="B232" s="257"/>
      <c r="C232" s="261"/>
      <c r="D232" s="258"/>
      <c r="E232" s="259"/>
      <c r="F232" s="260"/>
      <c r="G232" s="260"/>
      <c r="H232" s="254"/>
      <c r="I232" s="256"/>
      <c r="J232" s="100"/>
      <c r="K232" s="100"/>
      <c r="L232" s="260"/>
      <c r="M232" s="259"/>
    </row>
    <row r="233" spans="1:13" s="33" customFormat="1" ht="15" customHeight="1">
      <c r="A233" s="257"/>
      <c r="B233" s="257"/>
      <c r="C233" s="257"/>
      <c r="D233" s="258"/>
      <c r="E233" s="259"/>
      <c r="F233" s="260"/>
      <c r="G233" s="260"/>
      <c r="H233" s="254"/>
      <c r="I233" s="256"/>
      <c r="J233" s="109"/>
      <c r="K233" s="109"/>
      <c r="L233" s="260"/>
      <c r="M233" s="259"/>
    </row>
    <row r="234" spans="1:13" s="33" customFormat="1" ht="15.75">
      <c r="A234" s="257"/>
      <c r="B234" s="257"/>
      <c r="C234" s="261"/>
      <c r="D234" s="258"/>
      <c r="E234" s="259"/>
      <c r="F234" s="260"/>
      <c r="G234" s="260"/>
      <c r="H234" s="254"/>
      <c r="I234" s="256"/>
      <c r="J234" s="100"/>
      <c r="K234" s="100"/>
      <c r="L234" s="260"/>
      <c r="M234" s="259"/>
    </row>
    <row r="235" spans="1:13" s="33" customFormat="1" ht="49.5" customHeight="1">
      <c r="A235" s="257"/>
      <c r="B235" s="257"/>
      <c r="C235" s="261"/>
      <c r="D235" s="258"/>
      <c r="E235" s="259"/>
      <c r="F235" s="260"/>
      <c r="G235" s="260"/>
      <c r="H235" s="254"/>
      <c r="I235" s="256"/>
      <c r="J235" s="100"/>
      <c r="K235" s="100"/>
      <c r="L235" s="260"/>
      <c r="M235" s="259"/>
    </row>
    <row r="236" spans="1:13" s="33" customFormat="1" ht="15" customHeight="1">
      <c r="A236" s="257"/>
      <c r="B236" s="257"/>
      <c r="C236" s="257"/>
      <c r="D236" s="258"/>
      <c r="E236" s="259"/>
      <c r="F236" s="260"/>
      <c r="G236" s="260"/>
      <c r="H236" s="254"/>
      <c r="I236" s="256"/>
      <c r="J236" s="109"/>
      <c r="K236" s="109"/>
      <c r="L236" s="260"/>
      <c r="M236" s="259"/>
    </row>
    <row r="237" spans="1:13" s="33" customFormat="1" ht="15.75">
      <c r="A237" s="257"/>
      <c r="B237" s="257"/>
      <c r="C237" s="261"/>
      <c r="D237" s="258"/>
      <c r="E237" s="259"/>
      <c r="F237" s="260"/>
      <c r="G237" s="260"/>
      <c r="H237" s="254"/>
      <c r="I237" s="256"/>
      <c r="J237" s="100"/>
      <c r="K237" s="100"/>
      <c r="L237" s="260"/>
      <c r="M237" s="259"/>
    </row>
    <row r="238" spans="1:13" s="33" customFormat="1" ht="48.75" customHeight="1">
      <c r="A238" s="257"/>
      <c r="B238" s="257"/>
      <c r="C238" s="261"/>
      <c r="D238" s="258"/>
      <c r="E238" s="259"/>
      <c r="F238" s="260"/>
      <c r="G238" s="260"/>
      <c r="H238" s="254"/>
      <c r="I238" s="256"/>
      <c r="J238" s="100"/>
      <c r="K238" s="100"/>
      <c r="L238" s="260"/>
      <c r="M238" s="259"/>
    </row>
    <row r="239" spans="1:13" s="33" customFormat="1" ht="15" customHeight="1">
      <c r="A239" s="257"/>
      <c r="B239" s="257"/>
      <c r="C239" s="259"/>
      <c r="D239" s="258"/>
      <c r="E239" s="259"/>
      <c r="F239" s="260"/>
      <c r="G239" s="260"/>
      <c r="H239" s="254"/>
      <c r="I239" s="256"/>
      <c r="J239" s="109"/>
      <c r="K239" s="109"/>
      <c r="L239" s="260"/>
      <c r="M239" s="259"/>
    </row>
    <row r="240" spans="1:13" s="33" customFormat="1" ht="15.75">
      <c r="A240" s="257"/>
      <c r="B240" s="257"/>
      <c r="C240" s="262"/>
      <c r="D240" s="258"/>
      <c r="E240" s="259"/>
      <c r="F240" s="260"/>
      <c r="G240" s="260"/>
      <c r="H240" s="254"/>
      <c r="I240" s="256"/>
      <c r="J240" s="100"/>
      <c r="K240" s="100"/>
      <c r="L240" s="260"/>
      <c r="M240" s="259"/>
    </row>
    <row r="241" spans="1:13" s="33" customFormat="1" ht="27" customHeight="1">
      <c r="A241" s="257"/>
      <c r="B241" s="257"/>
      <c r="C241" s="262"/>
      <c r="D241" s="258"/>
      <c r="E241" s="259"/>
      <c r="F241" s="260"/>
      <c r="G241" s="260"/>
      <c r="H241" s="254"/>
      <c r="I241" s="256"/>
      <c r="J241" s="100"/>
      <c r="K241" s="100"/>
      <c r="L241" s="260"/>
      <c r="M241" s="259"/>
    </row>
    <row r="242" spans="1:13" s="33" customFormat="1" ht="15" customHeight="1">
      <c r="A242" s="257"/>
      <c r="B242" s="257"/>
      <c r="C242" s="259"/>
      <c r="D242" s="258"/>
      <c r="E242" s="259"/>
      <c r="F242" s="260"/>
      <c r="G242" s="260"/>
      <c r="H242" s="254"/>
      <c r="I242" s="256"/>
      <c r="J242" s="109"/>
      <c r="K242" s="109"/>
      <c r="L242" s="260"/>
      <c r="M242" s="259"/>
    </row>
    <row r="243" spans="1:13" s="33" customFormat="1" ht="15.75">
      <c r="A243" s="257"/>
      <c r="B243" s="257"/>
      <c r="C243" s="261"/>
      <c r="D243" s="258"/>
      <c r="E243" s="259"/>
      <c r="F243" s="260"/>
      <c r="G243" s="260"/>
      <c r="H243" s="254"/>
      <c r="I243" s="256"/>
      <c r="J243" s="100"/>
      <c r="K243" s="100"/>
      <c r="L243" s="260"/>
      <c r="M243" s="259"/>
    </row>
    <row r="244" spans="1:13" s="33" customFormat="1" ht="33.75" customHeight="1">
      <c r="A244" s="257"/>
      <c r="B244" s="257"/>
      <c r="C244" s="261"/>
      <c r="D244" s="258"/>
      <c r="E244" s="259"/>
      <c r="F244" s="260"/>
      <c r="G244" s="260"/>
      <c r="H244" s="254"/>
      <c r="I244" s="256"/>
      <c r="J244" s="100"/>
      <c r="K244" s="100"/>
      <c r="L244" s="260"/>
      <c r="M244" s="259"/>
    </row>
    <row r="245" spans="1:13" s="33" customFormat="1" ht="15" customHeight="1">
      <c r="A245" s="257"/>
      <c r="B245" s="257"/>
      <c r="C245" s="257"/>
      <c r="D245" s="258"/>
      <c r="E245" s="259"/>
      <c r="F245" s="260"/>
      <c r="G245" s="260"/>
      <c r="H245" s="254"/>
      <c r="I245" s="256"/>
      <c r="J245" s="109"/>
      <c r="K245" s="109"/>
      <c r="L245" s="260"/>
      <c r="M245" s="259"/>
    </row>
    <row r="246" spans="1:13" s="33" customFormat="1" ht="15.75">
      <c r="A246" s="257"/>
      <c r="B246" s="257"/>
      <c r="C246" s="261"/>
      <c r="D246" s="258"/>
      <c r="E246" s="259"/>
      <c r="F246" s="260"/>
      <c r="G246" s="260"/>
      <c r="H246" s="254"/>
      <c r="I246" s="256"/>
      <c r="J246" s="100"/>
      <c r="K246" s="100"/>
      <c r="L246" s="260"/>
      <c r="M246" s="259"/>
    </row>
    <row r="247" spans="1:13" s="33" customFormat="1" ht="15.75">
      <c r="A247" s="257"/>
      <c r="B247" s="257"/>
      <c r="C247" s="261"/>
      <c r="D247" s="258"/>
      <c r="E247" s="259"/>
      <c r="F247" s="260"/>
      <c r="G247" s="260"/>
      <c r="H247" s="254"/>
      <c r="I247" s="256"/>
      <c r="J247" s="100"/>
      <c r="K247" s="100"/>
      <c r="L247" s="260"/>
      <c r="M247" s="259"/>
    </row>
    <row r="248" spans="1:13" ht="18.75">
      <c r="A248" s="255"/>
      <c r="B248" s="255"/>
      <c r="C248" s="255"/>
      <c r="D248" s="255"/>
      <c r="E248" s="255"/>
      <c r="F248" s="116"/>
      <c r="G248" s="116"/>
      <c r="H248" s="116"/>
      <c r="I248" s="116"/>
      <c r="J248" s="116"/>
      <c r="K248" s="116"/>
      <c r="L248" s="116"/>
      <c r="M248" s="107"/>
    </row>
    <row r="249" spans="1:13" ht="12.7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</row>
    <row r="250" spans="1:13" ht="12.7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</row>
    <row r="251" spans="1:13" ht="12.7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</row>
    <row r="252" spans="1:13" ht="12.7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</row>
    <row r="253" spans="1:13" ht="12.7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</row>
    <row r="254" spans="1:13" ht="12.7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</row>
    <row r="255" spans="1:13" ht="12.7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</row>
    <row r="256" spans="1:13" ht="12.7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</row>
    <row r="257" spans="1:13" ht="12.7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</row>
    <row r="258" spans="1:13" ht="12.7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</row>
    <row r="259" spans="1:13" ht="12.7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</row>
    <row r="260" spans="1:13" ht="12.7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</row>
    <row r="261" spans="1:13" ht="12.7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</row>
    <row r="262" spans="1:13" ht="12.7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</row>
    <row r="263" spans="1:13" ht="12.7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</row>
    <row r="264" spans="1:13" ht="12.7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</row>
    <row r="265" spans="1:13" ht="12.7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</row>
    <row r="266" spans="1:13" ht="12.7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</row>
    <row r="267" spans="1:13" ht="12.7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</row>
    <row r="268" spans="1:13" ht="12.7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</row>
    <row r="269" spans="1:13" ht="12.7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</row>
    <row r="270" spans="1:13" ht="12.7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</row>
    <row r="271" spans="1:13" ht="12.7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</row>
    <row r="272" spans="1:13" ht="12.7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</row>
    <row r="273" spans="1:13" ht="12.7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</row>
    <row r="274" spans="1:13" ht="12.7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</row>
    <row r="275" spans="1:13" ht="12.7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</row>
    <row r="276" spans="1:13" ht="12.7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</row>
    <row r="277" spans="1:13" ht="12.7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</row>
    <row r="278" spans="1:13" ht="12.7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</row>
    <row r="279" spans="1:13" ht="12.7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</row>
    <row r="280" spans="1:13" ht="12.7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</row>
    <row r="281" spans="1:13" ht="12.7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</row>
    <row r="282" spans="1:13" ht="12.7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</row>
    <row r="283" spans="1:13" ht="12.7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</row>
    <row r="284" spans="1:13" ht="12.7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</row>
  </sheetData>
  <sheetProtection/>
  <autoFilter ref="C1:C284"/>
  <mergeCells count="802">
    <mergeCell ref="M104:M106"/>
    <mergeCell ref="A104:A106"/>
    <mergeCell ref="B104:B106"/>
    <mergeCell ref="C104:C106"/>
    <mergeCell ref="D104:D106"/>
    <mergeCell ref="E104:E106"/>
    <mergeCell ref="F104:F106"/>
    <mergeCell ref="G104:G106"/>
    <mergeCell ref="H104:H106"/>
    <mergeCell ref="A107:A109"/>
    <mergeCell ref="B107:B109"/>
    <mergeCell ref="C107:C109"/>
    <mergeCell ref="D107:D109"/>
    <mergeCell ref="E107:E109"/>
    <mergeCell ref="F107:F109"/>
    <mergeCell ref="M110:M112"/>
    <mergeCell ref="M107:M109"/>
    <mergeCell ref="G107:G109"/>
    <mergeCell ref="H107:H109"/>
    <mergeCell ref="L110:L112"/>
    <mergeCell ref="I107:I109"/>
    <mergeCell ref="L107:L109"/>
    <mergeCell ref="I110:I112"/>
    <mergeCell ref="H110:H112"/>
    <mergeCell ref="G110:G112"/>
    <mergeCell ref="I1:M1"/>
    <mergeCell ref="A3:M3"/>
    <mergeCell ref="A5:A9"/>
    <mergeCell ref="B5:B9"/>
    <mergeCell ref="C5:C9"/>
    <mergeCell ref="D5:D9"/>
    <mergeCell ref="E5:E9"/>
    <mergeCell ref="F5:F9"/>
    <mergeCell ref="G5:L5"/>
    <mergeCell ref="M5:M9"/>
    <mergeCell ref="J10:K10"/>
    <mergeCell ref="C11:E11"/>
    <mergeCell ref="B12:E12"/>
    <mergeCell ref="J12:K12"/>
    <mergeCell ref="G6:G9"/>
    <mergeCell ref="H6:L6"/>
    <mergeCell ref="H7:H9"/>
    <mergeCell ref="I7:I9"/>
    <mergeCell ref="J7:K9"/>
    <mergeCell ref="L7:L9"/>
    <mergeCell ref="A21:A23"/>
    <mergeCell ref="B21:B23"/>
    <mergeCell ref="C21:C23"/>
    <mergeCell ref="D21:D23"/>
    <mergeCell ref="A13:A15"/>
    <mergeCell ref="B13:B15"/>
    <mergeCell ref="C13:C15"/>
    <mergeCell ref="D13:D15"/>
    <mergeCell ref="B16:E16"/>
    <mergeCell ref="A17:A19"/>
    <mergeCell ref="L13:L15"/>
    <mergeCell ref="M13:M15"/>
    <mergeCell ref="I14:I15"/>
    <mergeCell ref="E13:E15"/>
    <mergeCell ref="F13:F15"/>
    <mergeCell ref="G13:G15"/>
    <mergeCell ref="H13:H15"/>
    <mergeCell ref="B17:B19"/>
    <mergeCell ref="C17:C19"/>
    <mergeCell ref="D17:D19"/>
    <mergeCell ref="E17:E19"/>
    <mergeCell ref="M21:M23"/>
    <mergeCell ref="L17:L19"/>
    <mergeCell ref="M17:M19"/>
    <mergeCell ref="L21:L23"/>
    <mergeCell ref="F17:F19"/>
    <mergeCell ref="G17:G19"/>
    <mergeCell ref="M24:M26"/>
    <mergeCell ref="B20:E20"/>
    <mergeCell ref="E21:E23"/>
    <mergeCell ref="F21:F23"/>
    <mergeCell ref="I21:I23"/>
    <mergeCell ref="L24:L26"/>
    <mergeCell ref="H17:H19"/>
    <mergeCell ref="G21:G23"/>
    <mergeCell ref="H21:H23"/>
    <mergeCell ref="I17:I19"/>
    <mergeCell ref="E27:E29"/>
    <mergeCell ref="F27:F29"/>
    <mergeCell ref="E24:E26"/>
    <mergeCell ref="F24:F26"/>
    <mergeCell ref="A24:A26"/>
    <mergeCell ref="B24:B26"/>
    <mergeCell ref="C24:C26"/>
    <mergeCell ref="D24:D26"/>
    <mergeCell ref="A27:A29"/>
    <mergeCell ref="B27:B29"/>
    <mergeCell ref="I33:I35"/>
    <mergeCell ref="L33:L35"/>
    <mergeCell ref="G30:G32"/>
    <mergeCell ref="H30:H32"/>
    <mergeCell ref="L30:L32"/>
    <mergeCell ref="I24:I26"/>
    <mergeCell ref="I27:I29"/>
    <mergeCell ref="G24:G26"/>
    <mergeCell ref="H24:H26"/>
    <mergeCell ref="G37:G39"/>
    <mergeCell ref="C27:C29"/>
    <mergeCell ref="D27:D29"/>
    <mergeCell ref="B30:B32"/>
    <mergeCell ref="C30:C32"/>
    <mergeCell ref="M33:M35"/>
    <mergeCell ref="L27:L29"/>
    <mergeCell ref="M27:M29"/>
    <mergeCell ref="G33:G35"/>
    <mergeCell ref="M30:M32"/>
    <mergeCell ref="A30:A32"/>
    <mergeCell ref="G27:G29"/>
    <mergeCell ref="H27:H29"/>
    <mergeCell ref="A33:A35"/>
    <mergeCell ref="B33:B35"/>
    <mergeCell ref="C33:C35"/>
    <mergeCell ref="D33:D35"/>
    <mergeCell ref="D30:D32"/>
    <mergeCell ref="F30:F32"/>
    <mergeCell ref="H33:H35"/>
    <mergeCell ref="E43:E45"/>
    <mergeCell ref="H43:H45"/>
    <mergeCell ref="C40:C42"/>
    <mergeCell ref="E37:E39"/>
    <mergeCell ref="E33:E35"/>
    <mergeCell ref="B36:E36"/>
    <mergeCell ref="D40:D42"/>
    <mergeCell ref="F33:F35"/>
    <mergeCell ref="C37:C39"/>
    <mergeCell ref="D37:D39"/>
    <mergeCell ref="H37:H39"/>
    <mergeCell ref="C50:C52"/>
    <mergeCell ref="D50:D52"/>
    <mergeCell ref="I43:I45"/>
    <mergeCell ref="L43:L45"/>
    <mergeCell ref="A43:A45"/>
    <mergeCell ref="B43:B45"/>
    <mergeCell ref="G43:G45"/>
    <mergeCell ref="C43:C45"/>
    <mergeCell ref="D43:D45"/>
    <mergeCell ref="I37:I39"/>
    <mergeCell ref="L37:L39"/>
    <mergeCell ref="M37:M39"/>
    <mergeCell ref="H50:H52"/>
    <mergeCell ref="G50:G52"/>
    <mergeCell ref="A37:A39"/>
    <mergeCell ref="B37:B39"/>
    <mergeCell ref="A40:A42"/>
    <mergeCell ref="B40:B42"/>
    <mergeCell ref="F37:F39"/>
    <mergeCell ref="M50:M52"/>
    <mergeCell ref="E47:E49"/>
    <mergeCell ref="F47:F49"/>
    <mergeCell ref="A46:E46"/>
    <mergeCell ref="F43:F45"/>
    <mergeCell ref="A47:A49"/>
    <mergeCell ref="B47:B49"/>
    <mergeCell ref="C47:C49"/>
    <mergeCell ref="D47:D49"/>
    <mergeCell ref="M43:M45"/>
    <mergeCell ref="G47:G49"/>
    <mergeCell ref="H47:H49"/>
    <mergeCell ref="I47:I49"/>
    <mergeCell ref="L47:L49"/>
    <mergeCell ref="A50:A52"/>
    <mergeCell ref="B50:B52"/>
    <mergeCell ref="F50:F52"/>
    <mergeCell ref="M47:M49"/>
    <mergeCell ref="I50:I52"/>
    <mergeCell ref="A53:A55"/>
    <mergeCell ref="B53:B55"/>
    <mergeCell ref="C53:C55"/>
    <mergeCell ref="D53:D55"/>
    <mergeCell ref="G53:G55"/>
    <mergeCell ref="L50:L52"/>
    <mergeCell ref="H53:H55"/>
    <mergeCell ref="E50:E52"/>
    <mergeCell ref="L59:L60"/>
    <mergeCell ref="M59:M60"/>
    <mergeCell ref="I53:I55"/>
    <mergeCell ref="L53:L55"/>
    <mergeCell ref="M53:M55"/>
    <mergeCell ref="I56:I58"/>
    <mergeCell ref="L56:L58"/>
    <mergeCell ref="M56:M58"/>
    <mergeCell ref="I59:I60"/>
    <mergeCell ref="A56:A58"/>
    <mergeCell ref="B56:B58"/>
    <mergeCell ref="C56:C58"/>
    <mergeCell ref="D56:D58"/>
    <mergeCell ref="H59:H60"/>
    <mergeCell ref="E56:E58"/>
    <mergeCell ref="F56:F58"/>
    <mergeCell ref="G56:G58"/>
    <mergeCell ref="H56:H58"/>
    <mergeCell ref="E59:E60"/>
    <mergeCell ref="F59:F60"/>
    <mergeCell ref="G59:G60"/>
    <mergeCell ref="E53:E55"/>
    <mergeCell ref="F53:F55"/>
    <mergeCell ref="A64:A66"/>
    <mergeCell ref="C59:C60"/>
    <mergeCell ref="D59:D60"/>
    <mergeCell ref="A61:A63"/>
    <mergeCell ref="B61:B63"/>
    <mergeCell ref="B59:B60"/>
    <mergeCell ref="B64:B66"/>
    <mergeCell ref="C64:C66"/>
    <mergeCell ref="D64:D66"/>
    <mergeCell ref="C61:C63"/>
    <mergeCell ref="D61:D63"/>
    <mergeCell ref="A59:A60"/>
    <mergeCell ref="A74:A76"/>
    <mergeCell ref="G64:G66"/>
    <mergeCell ref="B74:B76"/>
    <mergeCell ref="C74:C76"/>
    <mergeCell ref="D74:D76"/>
    <mergeCell ref="A71:A73"/>
    <mergeCell ref="B71:B73"/>
    <mergeCell ref="C71:C73"/>
    <mergeCell ref="C69:E69"/>
    <mergeCell ref="B70:E70"/>
    <mergeCell ref="E74:E76"/>
    <mergeCell ref="F74:F76"/>
    <mergeCell ref="G74:G76"/>
    <mergeCell ref="H74:H76"/>
    <mergeCell ref="I74:I76"/>
    <mergeCell ref="L74:L76"/>
    <mergeCell ref="N74:N76"/>
    <mergeCell ref="B77:B86"/>
    <mergeCell ref="C77:C86"/>
    <mergeCell ref="D77:D80"/>
    <mergeCell ref="E77:E79"/>
    <mergeCell ref="F77:F80"/>
    <mergeCell ref="G77:G80"/>
    <mergeCell ref="H77:H80"/>
    <mergeCell ref="I77:I80"/>
    <mergeCell ref="M74:M76"/>
    <mergeCell ref="M84:M86"/>
    <mergeCell ref="L77:L80"/>
    <mergeCell ref="M77:M80"/>
    <mergeCell ref="D81:D83"/>
    <mergeCell ref="E81:E83"/>
    <mergeCell ref="F81:F83"/>
    <mergeCell ref="G81:G83"/>
    <mergeCell ref="H81:H83"/>
    <mergeCell ref="I81:I83"/>
    <mergeCell ref="L81:L83"/>
    <mergeCell ref="C95:C97"/>
    <mergeCell ref="C87:E87"/>
    <mergeCell ref="M81:M83"/>
    <mergeCell ref="D84:D86"/>
    <mergeCell ref="E84:E86"/>
    <mergeCell ref="F84:F86"/>
    <mergeCell ref="G84:G86"/>
    <mergeCell ref="H84:H86"/>
    <mergeCell ref="I84:I86"/>
    <mergeCell ref="L84:L86"/>
    <mergeCell ref="C92:C94"/>
    <mergeCell ref="D92:D94"/>
    <mergeCell ref="M95:M97"/>
    <mergeCell ref="A95:A97"/>
    <mergeCell ref="B95:B97"/>
    <mergeCell ref="I95:I97"/>
    <mergeCell ref="E95:E97"/>
    <mergeCell ref="F95:F97"/>
    <mergeCell ref="G95:G97"/>
    <mergeCell ref="H95:H97"/>
    <mergeCell ref="N92:N94"/>
    <mergeCell ref="F92:F94"/>
    <mergeCell ref="G92:G94"/>
    <mergeCell ref="H92:H94"/>
    <mergeCell ref="I92:I94"/>
    <mergeCell ref="E92:E94"/>
    <mergeCell ref="M92:M94"/>
    <mergeCell ref="L92:L94"/>
    <mergeCell ref="C98:C100"/>
    <mergeCell ref="D98:D100"/>
    <mergeCell ref="I104:I106"/>
    <mergeCell ref="L104:L106"/>
    <mergeCell ref="F123:F125"/>
    <mergeCell ref="A114:A116"/>
    <mergeCell ref="B114:B116"/>
    <mergeCell ref="C114:C116"/>
    <mergeCell ref="D114:D116"/>
    <mergeCell ref="H123:H125"/>
    <mergeCell ref="M98:M100"/>
    <mergeCell ref="E98:E100"/>
    <mergeCell ref="F98:F100"/>
    <mergeCell ref="G98:G100"/>
    <mergeCell ref="H98:H100"/>
    <mergeCell ref="F126:F127"/>
    <mergeCell ref="M126:M127"/>
    <mergeCell ref="M123:M125"/>
    <mergeCell ref="K126:K127"/>
    <mergeCell ref="L123:L125"/>
    <mergeCell ref="A141:E141"/>
    <mergeCell ref="A146:H146"/>
    <mergeCell ref="B142:E142"/>
    <mergeCell ref="I126:I127"/>
    <mergeCell ref="A129:E129"/>
    <mergeCell ref="L126:L127"/>
    <mergeCell ref="G126:G127"/>
    <mergeCell ref="H126:H127"/>
    <mergeCell ref="J126:J127"/>
    <mergeCell ref="G123:G125"/>
    <mergeCell ref="I123:I125"/>
    <mergeCell ref="M120:M122"/>
    <mergeCell ref="E120:E122"/>
    <mergeCell ref="F120:F122"/>
    <mergeCell ref="L114:L116"/>
    <mergeCell ref="M114:M116"/>
    <mergeCell ref="E114:E116"/>
    <mergeCell ref="I120:I122"/>
    <mergeCell ref="L120:L122"/>
    <mergeCell ref="G120:G122"/>
    <mergeCell ref="H120:H122"/>
    <mergeCell ref="A149:A151"/>
    <mergeCell ref="B149:B151"/>
    <mergeCell ref="C149:C151"/>
    <mergeCell ref="D149:D151"/>
    <mergeCell ref="A123:A125"/>
    <mergeCell ref="B123:B125"/>
    <mergeCell ref="A147:E147"/>
    <mergeCell ref="A126:E127"/>
    <mergeCell ref="C123:C125"/>
    <mergeCell ref="D123:D125"/>
    <mergeCell ref="D120:D122"/>
    <mergeCell ref="A140:E140"/>
    <mergeCell ref="A143:E143"/>
    <mergeCell ref="A120:A122"/>
    <mergeCell ref="B120:B122"/>
    <mergeCell ref="C120:C122"/>
    <mergeCell ref="E123:E125"/>
    <mergeCell ref="A131:M131"/>
    <mergeCell ref="A148:M148"/>
    <mergeCell ref="E152:E154"/>
    <mergeCell ref="F152:F154"/>
    <mergeCell ref="H152:H154"/>
    <mergeCell ref="G152:G154"/>
    <mergeCell ref="E149:E151"/>
    <mergeCell ref="F149:F151"/>
    <mergeCell ref="L149:L151"/>
    <mergeCell ref="M149:M151"/>
    <mergeCell ref="B152:B154"/>
    <mergeCell ref="I149:I151"/>
    <mergeCell ref="L152:L154"/>
    <mergeCell ref="M152:M154"/>
    <mergeCell ref="E155:E157"/>
    <mergeCell ref="C155:C157"/>
    <mergeCell ref="D155:D157"/>
    <mergeCell ref="H155:H157"/>
    <mergeCell ref="G149:G151"/>
    <mergeCell ref="H149:H151"/>
    <mergeCell ref="D158:D160"/>
    <mergeCell ref="B155:B157"/>
    <mergeCell ref="F155:F157"/>
    <mergeCell ref="G155:G157"/>
    <mergeCell ref="C152:C154"/>
    <mergeCell ref="D152:D154"/>
    <mergeCell ref="A158:A160"/>
    <mergeCell ref="I152:I154"/>
    <mergeCell ref="A155:A157"/>
    <mergeCell ref="A152:A154"/>
    <mergeCell ref="E158:E160"/>
    <mergeCell ref="F158:F160"/>
    <mergeCell ref="H158:H160"/>
    <mergeCell ref="G158:G160"/>
    <mergeCell ref="B158:B160"/>
    <mergeCell ref="C158:C160"/>
    <mergeCell ref="L158:L160"/>
    <mergeCell ref="M158:M160"/>
    <mergeCell ref="G161:G163"/>
    <mergeCell ref="H161:H163"/>
    <mergeCell ref="I158:I160"/>
    <mergeCell ref="I155:I157"/>
    <mergeCell ref="L155:L157"/>
    <mergeCell ref="M155:M157"/>
    <mergeCell ref="B161:B163"/>
    <mergeCell ref="C161:C163"/>
    <mergeCell ref="D161:D163"/>
    <mergeCell ref="L164:L166"/>
    <mergeCell ref="M164:M166"/>
    <mergeCell ref="I161:I163"/>
    <mergeCell ref="L161:L163"/>
    <mergeCell ref="M161:M163"/>
    <mergeCell ref="I164:I166"/>
    <mergeCell ref="F161:F163"/>
    <mergeCell ref="B164:B166"/>
    <mergeCell ref="C164:C166"/>
    <mergeCell ref="D164:D166"/>
    <mergeCell ref="E164:E166"/>
    <mergeCell ref="E161:E163"/>
    <mergeCell ref="A167:A169"/>
    <mergeCell ref="B167:B169"/>
    <mergeCell ref="C167:C169"/>
    <mergeCell ref="D167:D169"/>
    <mergeCell ref="A161:A163"/>
    <mergeCell ref="H164:H166"/>
    <mergeCell ref="G164:G166"/>
    <mergeCell ref="A164:A166"/>
    <mergeCell ref="E170:E172"/>
    <mergeCell ref="F170:F172"/>
    <mergeCell ref="H170:H172"/>
    <mergeCell ref="G170:G172"/>
    <mergeCell ref="E167:E169"/>
    <mergeCell ref="F164:F166"/>
    <mergeCell ref="G167:G169"/>
    <mergeCell ref="A176:A178"/>
    <mergeCell ref="I170:I172"/>
    <mergeCell ref="B170:B172"/>
    <mergeCell ref="C170:C172"/>
    <mergeCell ref="D170:D172"/>
    <mergeCell ref="E173:E175"/>
    <mergeCell ref="F173:F175"/>
    <mergeCell ref="G173:G175"/>
    <mergeCell ref="A170:A172"/>
    <mergeCell ref="G176:G178"/>
    <mergeCell ref="A173:A175"/>
    <mergeCell ref="B173:B175"/>
    <mergeCell ref="C173:C175"/>
    <mergeCell ref="D173:D175"/>
    <mergeCell ref="M170:M172"/>
    <mergeCell ref="I167:I169"/>
    <mergeCell ref="L167:L169"/>
    <mergeCell ref="M167:M169"/>
    <mergeCell ref="L170:L172"/>
    <mergeCell ref="F167:F169"/>
    <mergeCell ref="I176:I178"/>
    <mergeCell ref="B176:B178"/>
    <mergeCell ref="C176:C178"/>
    <mergeCell ref="D176:D178"/>
    <mergeCell ref="E176:E178"/>
    <mergeCell ref="H167:H169"/>
    <mergeCell ref="H173:H175"/>
    <mergeCell ref="M176:M178"/>
    <mergeCell ref="I173:I175"/>
    <mergeCell ref="L173:L175"/>
    <mergeCell ref="M173:M175"/>
    <mergeCell ref="F179:F181"/>
    <mergeCell ref="G179:G181"/>
    <mergeCell ref="H179:H181"/>
    <mergeCell ref="L176:L178"/>
    <mergeCell ref="F176:F178"/>
    <mergeCell ref="H176:H178"/>
    <mergeCell ref="M182:M184"/>
    <mergeCell ref="I179:I181"/>
    <mergeCell ref="L179:L181"/>
    <mergeCell ref="M179:M181"/>
    <mergeCell ref="E179:E181"/>
    <mergeCell ref="I182:I184"/>
    <mergeCell ref="H182:H184"/>
    <mergeCell ref="G182:G184"/>
    <mergeCell ref="A179:A181"/>
    <mergeCell ref="B179:B181"/>
    <mergeCell ref="C179:C181"/>
    <mergeCell ref="D179:D181"/>
    <mergeCell ref="A182:A184"/>
    <mergeCell ref="L182:L184"/>
    <mergeCell ref="H188:H190"/>
    <mergeCell ref="G188:G190"/>
    <mergeCell ref="F182:F184"/>
    <mergeCell ref="A185:A187"/>
    <mergeCell ref="F185:F187"/>
    <mergeCell ref="B182:B184"/>
    <mergeCell ref="C182:C184"/>
    <mergeCell ref="D182:D184"/>
    <mergeCell ref="E182:E184"/>
    <mergeCell ref="M188:M190"/>
    <mergeCell ref="I185:I187"/>
    <mergeCell ref="L185:L187"/>
    <mergeCell ref="M185:M187"/>
    <mergeCell ref="E191:E193"/>
    <mergeCell ref="F191:F193"/>
    <mergeCell ref="G191:G193"/>
    <mergeCell ref="L188:L190"/>
    <mergeCell ref="E185:E187"/>
    <mergeCell ref="I188:I190"/>
    <mergeCell ref="B194:B196"/>
    <mergeCell ref="C194:C196"/>
    <mergeCell ref="D194:D196"/>
    <mergeCell ref="E194:E196"/>
    <mergeCell ref="H191:H193"/>
    <mergeCell ref="B188:B190"/>
    <mergeCell ref="C188:C190"/>
    <mergeCell ref="D188:D190"/>
    <mergeCell ref="E188:E190"/>
    <mergeCell ref="F188:F190"/>
    <mergeCell ref="A191:A193"/>
    <mergeCell ref="B191:B193"/>
    <mergeCell ref="C191:C193"/>
    <mergeCell ref="D191:D193"/>
    <mergeCell ref="G185:G187"/>
    <mergeCell ref="H185:H187"/>
    <mergeCell ref="A188:A190"/>
    <mergeCell ref="B185:B187"/>
    <mergeCell ref="C185:C187"/>
    <mergeCell ref="D185:D187"/>
    <mergeCell ref="A194:A196"/>
    <mergeCell ref="L194:L196"/>
    <mergeCell ref="M194:M196"/>
    <mergeCell ref="I191:I193"/>
    <mergeCell ref="L191:L193"/>
    <mergeCell ref="M191:M193"/>
    <mergeCell ref="F194:F196"/>
    <mergeCell ref="H194:H196"/>
    <mergeCell ref="G194:G196"/>
    <mergeCell ref="I194:I196"/>
    <mergeCell ref="M197:M199"/>
    <mergeCell ref="E197:E199"/>
    <mergeCell ref="F197:F199"/>
    <mergeCell ref="G197:G199"/>
    <mergeCell ref="H197:H199"/>
    <mergeCell ref="I197:I199"/>
    <mergeCell ref="L197:L199"/>
    <mergeCell ref="A197:A199"/>
    <mergeCell ref="B197:B199"/>
    <mergeCell ref="C197:C199"/>
    <mergeCell ref="D197:D199"/>
    <mergeCell ref="A200:A202"/>
    <mergeCell ref="B200:B202"/>
    <mergeCell ref="C200:C202"/>
    <mergeCell ref="D200:D202"/>
    <mergeCell ref="L200:L202"/>
    <mergeCell ref="M200:M202"/>
    <mergeCell ref="H203:H205"/>
    <mergeCell ref="G206:G208"/>
    <mergeCell ref="M203:M205"/>
    <mergeCell ref="I203:I205"/>
    <mergeCell ref="L203:L205"/>
    <mergeCell ref="E200:E202"/>
    <mergeCell ref="F200:F202"/>
    <mergeCell ref="G200:G202"/>
    <mergeCell ref="H200:H202"/>
    <mergeCell ref="F206:F208"/>
    <mergeCell ref="I200:I202"/>
    <mergeCell ref="E203:E205"/>
    <mergeCell ref="F203:F205"/>
    <mergeCell ref="G203:G205"/>
    <mergeCell ref="E206:E208"/>
    <mergeCell ref="A203:A205"/>
    <mergeCell ref="B203:B205"/>
    <mergeCell ref="C203:C205"/>
    <mergeCell ref="D203:D205"/>
    <mergeCell ref="A206:A208"/>
    <mergeCell ref="B206:B208"/>
    <mergeCell ref="C206:C208"/>
    <mergeCell ref="D206:D208"/>
    <mergeCell ref="H209:H211"/>
    <mergeCell ref="M209:M211"/>
    <mergeCell ref="I209:I211"/>
    <mergeCell ref="L209:L211"/>
    <mergeCell ref="H206:H208"/>
    <mergeCell ref="I206:I208"/>
    <mergeCell ref="L206:L208"/>
    <mergeCell ref="M206:M208"/>
    <mergeCell ref="E209:E211"/>
    <mergeCell ref="F209:F211"/>
    <mergeCell ref="G209:G211"/>
    <mergeCell ref="A209:A211"/>
    <mergeCell ref="B209:B211"/>
    <mergeCell ref="C209:C211"/>
    <mergeCell ref="D209:D211"/>
    <mergeCell ref="A212:A213"/>
    <mergeCell ref="B212:B213"/>
    <mergeCell ref="C212:C213"/>
    <mergeCell ref="D212:D213"/>
    <mergeCell ref="I212:I213"/>
    <mergeCell ref="L212:L213"/>
    <mergeCell ref="M212:M213"/>
    <mergeCell ref="E212:E213"/>
    <mergeCell ref="F212:F213"/>
    <mergeCell ref="G212:G213"/>
    <mergeCell ref="H212:H213"/>
    <mergeCell ref="M214:M215"/>
    <mergeCell ref="E214:E215"/>
    <mergeCell ref="F214:F215"/>
    <mergeCell ref="G214:G215"/>
    <mergeCell ref="H214:H215"/>
    <mergeCell ref="I214:I215"/>
    <mergeCell ref="L214:L215"/>
    <mergeCell ref="M216:M217"/>
    <mergeCell ref="E216:E217"/>
    <mergeCell ref="F216:F217"/>
    <mergeCell ref="G216:G217"/>
    <mergeCell ref="H216:H217"/>
    <mergeCell ref="I216:I217"/>
    <mergeCell ref="L216:L217"/>
    <mergeCell ref="A214:A215"/>
    <mergeCell ref="B214:B215"/>
    <mergeCell ref="C214:C215"/>
    <mergeCell ref="D214:D215"/>
    <mergeCell ref="A216:A217"/>
    <mergeCell ref="A218:A220"/>
    <mergeCell ref="B218:B220"/>
    <mergeCell ref="C218:C220"/>
    <mergeCell ref="D218:D220"/>
    <mergeCell ref="B216:B217"/>
    <mergeCell ref="C216:C217"/>
    <mergeCell ref="D216:D217"/>
    <mergeCell ref="L221:L223"/>
    <mergeCell ref="M221:M223"/>
    <mergeCell ref="G221:G223"/>
    <mergeCell ref="E218:E220"/>
    <mergeCell ref="F218:F220"/>
    <mergeCell ref="G218:G220"/>
    <mergeCell ref="E221:E223"/>
    <mergeCell ref="F221:F223"/>
    <mergeCell ref="H218:H220"/>
    <mergeCell ref="A221:A223"/>
    <mergeCell ref="B221:B223"/>
    <mergeCell ref="C221:C223"/>
    <mergeCell ref="D221:D223"/>
    <mergeCell ref="H221:H223"/>
    <mergeCell ref="I221:I223"/>
    <mergeCell ref="M218:M220"/>
    <mergeCell ref="G227:G229"/>
    <mergeCell ref="M227:M229"/>
    <mergeCell ref="I224:I226"/>
    <mergeCell ref="L224:L226"/>
    <mergeCell ref="M224:M226"/>
    <mergeCell ref="G224:G226"/>
    <mergeCell ref="H224:H226"/>
    <mergeCell ref="I218:I220"/>
    <mergeCell ref="L218:L220"/>
    <mergeCell ref="C224:C226"/>
    <mergeCell ref="D224:D226"/>
    <mergeCell ref="E224:E226"/>
    <mergeCell ref="F224:F226"/>
    <mergeCell ref="C227:C229"/>
    <mergeCell ref="D227:D229"/>
    <mergeCell ref="E227:E229"/>
    <mergeCell ref="F227:F229"/>
    <mergeCell ref="L227:L229"/>
    <mergeCell ref="H230:H232"/>
    <mergeCell ref="B233:B235"/>
    <mergeCell ref="C233:C235"/>
    <mergeCell ref="D233:D235"/>
    <mergeCell ref="E233:E235"/>
    <mergeCell ref="D230:D232"/>
    <mergeCell ref="B227:B229"/>
    <mergeCell ref="A233:A235"/>
    <mergeCell ref="H227:H229"/>
    <mergeCell ref="I227:I229"/>
    <mergeCell ref="I230:I232"/>
    <mergeCell ref="F233:F235"/>
    <mergeCell ref="H233:H235"/>
    <mergeCell ref="G233:G235"/>
    <mergeCell ref="I233:I235"/>
    <mergeCell ref="G230:G232"/>
    <mergeCell ref="L230:L232"/>
    <mergeCell ref="M230:M232"/>
    <mergeCell ref="A224:A226"/>
    <mergeCell ref="B224:B226"/>
    <mergeCell ref="E230:E232"/>
    <mergeCell ref="F230:F232"/>
    <mergeCell ref="A230:A232"/>
    <mergeCell ref="B230:B232"/>
    <mergeCell ref="C230:C232"/>
    <mergeCell ref="A227:A229"/>
    <mergeCell ref="L233:L235"/>
    <mergeCell ref="M233:M235"/>
    <mergeCell ref="C239:C241"/>
    <mergeCell ref="D239:D241"/>
    <mergeCell ref="F239:F241"/>
    <mergeCell ref="E239:E241"/>
    <mergeCell ref="L239:L241"/>
    <mergeCell ref="M239:M241"/>
    <mergeCell ref="L236:L238"/>
    <mergeCell ref="M236:M238"/>
    <mergeCell ref="A236:A238"/>
    <mergeCell ref="B236:B238"/>
    <mergeCell ref="C236:C238"/>
    <mergeCell ref="D236:D238"/>
    <mergeCell ref="I239:I241"/>
    <mergeCell ref="G239:G241"/>
    <mergeCell ref="I236:I238"/>
    <mergeCell ref="A242:A244"/>
    <mergeCell ref="B242:B244"/>
    <mergeCell ref="C242:C244"/>
    <mergeCell ref="D242:D244"/>
    <mergeCell ref="G236:G238"/>
    <mergeCell ref="H236:H238"/>
    <mergeCell ref="H239:H241"/>
    <mergeCell ref="E236:E238"/>
    <mergeCell ref="F236:F238"/>
    <mergeCell ref="B239:B241"/>
    <mergeCell ref="M245:M247"/>
    <mergeCell ref="I242:I244"/>
    <mergeCell ref="L242:L244"/>
    <mergeCell ref="M242:M244"/>
    <mergeCell ref="L245:L247"/>
    <mergeCell ref="A239:A241"/>
    <mergeCell ref="G245:G247"/>
    <mergeCell ref="E242:E244"/>
    <mergeCell ref="F242:F244"/>
    <mergeCell ref="G242:G244"/>
    <mergeCell ref="H242:H244"/>
    <mergeCell ref="A248:E248"/>
    <mergeCell ref="H245:H247"/>
    <mergeCell ref="I245:I247"/>
    <mergeCell ref="A245:A247"/>
    <mergeCell ref="B245:B247"/>
    <mergeCell ref="D245:D247"/>
    <mergeCell ref="E245:E247"/>
    <mergeCell ref="F245:F247"/>
    <mergeCell ref="C245:C247"/>
    <mergeCell ref="C101:C103"/>
    <mergeCell ref="A110:A112"/>
    <mergeCell ref="B110:B112"/>
    <mergeCell ref="C110:C112"/>
    <mergeCell ref="A101:A103"/>
    <mergeCell ref="A77:A86"/>
    <mergeCell ref="A98:A100"/>
    <mergeCell ref="B98:B100"/>
    <mergeCell ref="A92:A94"/>
    <mergeCell ref="B92:B94"/>
    <mergeCell ref="A117:A119"/>
    <mergeCell ref="K67:K68"/>
    <mergeCell ref="B117:B119"/>
    <mergeCell ref="C117:C119"/>
    <mergeCell ref="A89:A91"/>
    <mergeCell ref="B89:B91"/>
    <mergeCell ref="C89:C91"/>
    <mergeCell ref="B101:B103"/>
    <mergeCell ref="F114:F116"/>
    <mergeCell ref="A67:E68"/>
    <mergeCell ref="D71:D73"/>
    <mergeCell ref="E71:E73"/>
    <mergeCell ref="H61:H63"/>
    <mergeCell ref="F67:F68"/>
    <mergeCell ref="G67:G68"/>
    <mergeCell ref="H67:H68"/>
    <mergeCell ref="H64:H66"/>
    <mergeCell ref="F71:F73"/>
    <mergeCell ref="E64:E66"/>
    <mergeCell ref="F64:F66"/>
    <mergeCell ref="I64:I66"/>
    <mergeCell ref="L64:L66"/>
    <mergeCell ref="M64:M66"/>
    <mergeCell ref="I67:I68"/>
    <mergeCell ref="L67:L68"/>
    <mergeCell ref="G71:G73"/>
    <mergeCell ref="H71:H73"/>
    <mergeCell ref="M71:M73"/>
    <mergeCell ref="I71:I73"/>
    <mergeCell ref="L71:L73"/>
    <mergeCell ref="L117:L119"/>
    <mergeCell ref="M117:M119"/>
    <mergeCell ref="H117:H119"/>
    <mergeCell ref="I117:I119"/>
    <mergeCell ref="I101:I103"/>
    <mergeCell ref="L89:L91"/>
    <mergeCell ref="L98:L100"/>
    <mergeCell ref="L101:L103"/>
    <mergeCell ref="I98:I100"/>
    <mergeCell ref="L95:L97"/>
    <mergeCell ref="D89:D91"/>
    <mergeCell ref="E89:E91"/>
    <mergeCell ref="D117:D119"/>
    <mergeCell ref="E117:E119"/>
    <mergeCell ref="E110:E112"/>
    <mergeCell ref="D101:D103"/>
    <mergeCell ref="D110:D112"/>
    <mergeCell ref="D95:D97"/>
    <mergeCell ref="G117:G119"/>
    <mergeCell ref="I114:I116"/>
    <mergeCell ref="C113:E113"/>
    <mergeCell ref="F101:F103"/>
    <mergeCell ref="G101:G103"/>
    <mergeCell ref="H101:H103"/>
    <mergeCell ref="G114:G116"/>
    <mergeCell ref="H114:H116"/>
    <mergeCell ref="F110:F112"/>
    <mergeCell ref="F117:F119"/>
    <mergeCell ref="M101:M103"/>
    <mergeCell ref="E101:E103"/>
    <mergeCell ref="M67:M68"/>
    <mergeCell ref="E61:E63"/>
    <mergeCell ref="F61:F63"/>
    <mergeCell ref="G61:G63"/>
    <mergeCell ref="I61:I63"/>
    <mergeCell ref="L61:L63"/>
    <mergeCell ref="M61:M63"/>
    <mergeCell ref="J67:J68"/>
    <mergeCell ref="N89:N91"/>
    <mergeCell ref="F89:F91"/>
    <mergeCell ref="G89:G91"/>
    <mergeCell ref="H89:H91"/>
    <mergeCell ref="I89:I91"/>
    <mergeCell ref="M89:M91"/>
    <mergeCell ref="K2:M2"/>
    <mergeCell ref="M40:M42"/>
    <mergeCell ref="E40:E42"/>
    <mergeCell ref="F40:F42"/>
    <mergeCell ref="G40:G42"/>
    <mergeCell ref="H40:H42"/>
    <mergeCell ref="I40:I42"/>
    <mergeCell ref="L40:L42"/>
    <mergeCell ref="E30:E32"/>
    <mergeCell ref="I30:I32"/>
  </mergeCells>
  <printOptions/>
  <pageMargins left="0.65" right="0.7480314960629921" top="0.984251968503937" bottom="0.984251968503937" header="0.5118110236220472" footer="0.5118110236220472"/>
  <pageSetup horizontalDpi="600" verticalDpi="600" orientation="landscape" paperSize="9" scale="49" r:id="rId3"/>
  <rowBreaks count="3" manualBreakCount="3">
    <brk id="45" max="12" man="1"/>
    <brk id="86" max="12" man="1"/>
    <brk id="129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acholewa</cp:lastModifiedBy>
  <cp:lastPrinted>2011-06-16T11:52:46Z</cp:lastPrinted>
  <dcterms:created xsi:type="dcterms:W3CDTF">2010-05-27T10:44:54Z</dcterms:created>
  <dcterms:modified xsi:type="dcterms:W3CDTF">2011-06-29T12:53:36Z</dcterms:modified>
  <cp:category/>
  <cp:version/>
  <cp:contentType/>
  <cp:contentStatus/>
</cp:coreProperties>
</file>