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75" windowWidth="11055" windowHeight="6300" tabRatio="544" activeTab="1"/>
  </bookViews>
  <sheets>
    <sheet name="tabela 4" sheetId="1" r:id="rId1"/>
    <sheet name="tabela 5" sheetId="2" r:id="rId2"/>
  </sheets>
  <definedNames>
    <definedName name="_xlnm.Print_Area" localSheetId="0">'tabela 4'!$A$1:$G$498</definedName>
    <definedName name="_xlnm.Print_Area" localSheetId="1">'tabela 5'!$A$1:$E$20</definedName>
    <definedName name="_xlnm.Print_Titles" localSheetId="0">'tabela 4'!$5:$6</definedName>
  </definedNames>
  <calcPr fullCalcOnLoad="1"/>
</workbook>
</file>

<file path=xl/sharedStrings.xml><?xml version="1.0" encoding="utf-8"?>
<sst xmlns="http://schemas.openxmlformats.org/spreadsheetml/2006/main" count="626" uniqueCount="291">
  <si>
    <t>Dział</t>
  </si>
  <si>
    <t>w tym:</t>
  </si>
  <si>
    <t>a) wydatki bieżące</t>
  </si>
  <si>
    <t>a) wydatki bieżące:</t>
  </si>
  <si>
    <t>- dotacje</t>
  </si>
  <si>
    <t>b) wydatki majątkowe</t>
  </si>
  <si>
    <t>- Powiatowy Zarząd Dróg Publicznych</t>
  </si>
  <si>
    <t>- Starostwo Powiatowe</t>
  </si>
  <si>
    <t>- DD w Cieszynie</t>
  </si>
  <si>
    <t>- DPS Pogórze</t>
  </si>
  <si>
    <t>- DPS Cieszyn</t>
  </si>
  <si>
    <t>- DPS Kończyce Małe</t>
  </si>
  <si>
    <t>- DPS Skoczów</t>
  </si>
  <si>
    <t>- Specjalny Ośrodek Szkolno-Wych. Cieszyn</t>
  </si>
  <si>
    <t>jednostka odpowiedzialna za realizację budżetu:</t>
  </si>
  <si>
    <t>- PPP Cieszyn</t>
  </si>
  <si>
    <t>- PPP Skoczów</t>
  </si>
  <si>
    <t>- ZSGH Wisła</t>
  </si>
  <si>
    <t>- SSM Istebna</t>
  </si>
  <si>
    <t>- ZSO Skoczów</t>
  </si>
  <si>
    <t>- ZSZ Skoczów</t>
  </si>
  <si>
    <t>- Powiatowy Urząd Pracy</t>
  </si>
  <si>
    <t>- PCPR</t>
  </si>
  <si>
    <t>Treść</t>
  </si>
  <si>
    <t>Leśnictwo</t>
  </si>
  <si>
    <t>Nadzór nad gospodarką leśną</t>
  </si>
  <si>
    <t>Transport i łączność</t>
  </si>
  <si>
    <t>Drogi publiczne wojewódzkie</t>
  </si>
  <si>
    <t>Drogi publiczne powiatowe</t>
  </si>
  <si>
    <t>Turystyka</t>
  </si>
  <si>
    <t>Zadania w zakresie upowszechniania turystyki</t>
  </si>
  <si>
    <t>Pozostała działalność</t>
  </si>
  <si>
    <t>Gospodarka mieszkaniowa</t>
  </si>
  <si>
    <t>Gospodarka gruntami i nieruchomościami</t>
  </si>
  <si>
    <t>Działalność usługowa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</si>
  <si>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</si>
  <si>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</si>
  <si>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</si>
  <si>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</si>
  <si>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Administracja publiczna</t>
  </si>
  <si>
    <t>Urzędy wojewódzkie</t>
  </si>
  <si>
    <t>Rady powiatów</t>
  </si>
  <si>
    <t>Starostwa powiatowe</t>
  </si>
  <si>
    <t>Bezpieczeństwo publiczne i ochrona przeciwpożarowa</t>
  </si>
  <si>
    <t>Komendy powiatowe Policji</t>
  </si>
  <si>
    <t>Komendy powiatowe PSP</t>
  </si>
  <si>
    <t>Obsługa długu publicznego</t>
  </si>
  <si>
    <t>Obsługa papierów wartościowych, kredytów i pożyczek jednostek samorządu terytorialnego</t>
  </si>
  <si>
    <t>Różne rozliczenia</t>
  </si>
  <si>
    <t>Rezerwy ogólne i celowe</t>
  </si>
  <si>
    <t>Oświata i wychowanie</t>
  </si>
  <si>
    <t>Licea ogólnokształcące</t>
  </si>
  <si>
    <t>Ochrona zdrowia</t>
  </si>
  <si>
    <t>Szpitale ogólne</t>
  </si>
  <si>
    <t>Składki na ubezpieczenia zdrowotne oraz świadczenia dla osób nie objętych obowiązkiem ubezpieczenia zdrowotnego</t>
  </si>
  <si>
    <t>Placówki opiekuńczo-wychowawcze</t>
  </si>
  <si>
    <t>Domy pomocy społecznej</t>
  </si>
  <si>
    <t>Rodziny zastępcze</t>
  </si>
  <si>
    <t>Powiatowe centra pomocy rodzinie</t>
  </si>
  <si>
    <t>Zespoły do spraw orzekania o stopniu niepełnosprawności</t>
  </si>
  <si>
    <t>Powiatowe urzędy pracy</t>
  </si>
  <si>
    <t>Edukacyjna opieka wychowawcza</t>
  </si>
  <si>
    <t>Poradnie psychologiczno-pedagogiczne</t>
  </si>
  <si>
    <t>Placówki wychowania pozaszkolnego</t>
  </si>
  <si>
    <t>Internaty i bursy szkolne</t>
  </si>
  <si>
    <t>Kultura i ochrona dziedzictwa narodowego</t>
  </si>
  <si>
    <t>Biblioteki</t>
  </si>
  <si>
    <t>Muzea</t>
  </si>
  <si>
    <t>Kultura fizyczna i sport</t>
  </si>
  <si>
    <t>Zadania w zakresie kultury fizycznej i sportu</t>
  </si>
  <si>
    <t>Wykonanie</t>
  </si>
  <si>
    <t>Rozdz.</t>
  </si>
  <si>
    <t>3</t>
  </si>
  <si>
    <t>020</t>
  </si>
  <si>
    <t>02002</t>
  </si>
  <si>
    <t>600</t>
  </si>
  <si>
    <t>60013</t>
  </si>
  <si>
    <t>60014</t>
  </si>
  <si>
    <t>630</t>
  </si>
  <si>
    <t>63003</t>
  </si>
  <si>
    <t>63095</t>
  </si>
  <si>
    <t>700</t>
  </si>
  <si>
    <t>70005</t>
  </si>
  <si>
    <t>710</t>
  </si>
  <si>
    <t>71012</t>
  </si>
  <si>
    <t>71013</t>
  </si>
  <si>
    <t>71014</t>
  </si>
  <si>
    <t>71015</t>
  </si>
  <si>
    <t>750</t>
  </si>
  <si>
    <t>75011</t>
  </si>
  <si>
    <t>75019</t>
  </si>
  <si>
    <t>75020</t>
  </si>
  <si>
    <t>75045</t>
  </si>
  <si>
    <t>754</t>
  </si>
  <si>
    <t>75405</t>
  </si>
  <si>
    <t>75411</t>
  </si>
  <si>
    <t>757</t>
  </si>
  <si>
    <t>75702</t>
  </si>
  <si>
    <t>758</t>
  </si>
  <si>
    <t>75818</t>
  </si>
  <si>
    <t>801</t>
  </si>
  <si>
    <t>80120</t>
  </si>
  <si>
    <t>- Starostwo Powiatowe (dotacje)</t>
  </si>
  <si>
    <t>Szkoły zawodowe</t>
  </si>
  <si>
    <t>80130</t>
  </si>
  <si>
    <t>80140</t>
  </si>
  <si>
    <t>851</t>
  </si>
  <si>
    <t>85111</t>
  </si>
  <si>
    <t>85156</t>
  </si>
  <si>
    <t>- DD Cieszyn</t>
  </si>
  <si>
    <t>- SOSW Cieszyn</t>
  </si>
  <si>
    <t>- RDD Zamarski</t>
  </si>
  <si>
    <t>- DPS Skoczów, ul. Sportowa</t>
  </si>
  <si>
    <t>85195</t>
  </si>
  <si>
    <t>853</t>
  </si>
  <si>
    <t>- PCPR (dotacja)</t>
  </si>
  <si>
    <t>85321</t>
  </si>
  <si>
    <t>85333</t>
  </si>
  <si>
    <t>854</t>
  </si>
  <si>
    <t>Specjalne ośrodki szkolno-wychowawcze</t>
  </si>
  <si>
    <t>85403</t>
  </si>
  <si>
    <t>85406</t>
  </si>
  <si>
    <t>85410</t>
  </si>
  <si>
    <t>85407</t>
  </si>
  <si>
    <t>85417</t>
  </si>
  <si>
    <t>85495</t>
  </si>
  <si>
    <t>921</t>
  </si>
  <si>
    <t>92116</t>
  </si>
  <si>
    <t>92118</t>
  </si>
  <si>
    <t>92195</t>
  </si>
  <si>
    <t>926</t>
  </si>
  <si>
    <t>92605</t>
  </si>
  <si>
    <t>80195</t>
  </si>
  <si>
    <t>OGÓŁEM</t>
  </si>
  <si>
    <t>- wydatki na obsługę długu</t>
  </si>
  <si>
    <t>według jednostek odpowiedzialnych za realizację:</t>
  </si>
  <si>
    <t>Plan wg uchwały</t>
  </si>
  <si>
    <t>Plan po zmianach</t>
  </si>
  <si>
    <t>4</t>
  </si>
  <si>
    <t>Wskaźnik    6 : 5</t>
  </si>
  <si>
    <t>85415</t>
  </si>
  <si>
    <t>Pomoc materialna dla uczniów</t>
  </si>
  <si>
    <t>- CKP Bażanowice</t>
  </si>
  <si>
    <t>- LO im.Osuchowskiego</t>
  </si>
  <si>
    <t>Rodzaj wydatku</t>
  </si>
  <si>
    <t>- inwestycje</t>
  </si>
  <si>
    <t>- zakupy inwestycyjne</t>
  </si>
  <si>
    <t>- pozostałe wydatki bieżące</t>
  </si>
  <si>
    <t>Wydatki bieżące:</t>
  </si>
  <si>
    <t>Wydatki inwestycyjne:</t>
  </si>
  <si>
    <t>Struktura wydatków budżetowych wg rodzajów wydatków</t>
  </si>
  <si>
    <t>Szkolne schroniska młodzieżowe</t>
  </si>
  <si>
    <t>Tabela nr 4</t>
  </si>
  <si>
    <t>Tabela 5</t>
  </si>
  <si>
    <t>02001</t>
  </si>
  <si>
    <t>Gospodarka leśna</t>
  </si>
  <si>
    <t>75495</t>
  </si>
  <si>
    <t>- ZSP Ustroń</t>
  </si>
  <si>
    <t>- ZSP Istebna</t>
  </si>
  <si>
    <t>- ZSB Cieszyn</t>
  </si>
  <si>
    <t>80146</t>
  </si>
  <si>
    <t>Dokształcanie i doskonalanie nauczycieli</t>
  </si>
  <si>
    <t>- PCPR (dotacje dla niepublicznych dps-ów)</t>
  </si>
  <si>
    <t>75414</t>
  </si>
  <si>
    <t>Obrona cywilna</t>
  </si>
  <si>
    <t>80123</t>
  </si>
  <si>
    <t>Licea profilowane</t>
  </si>
  <si>
    <t>- ZSEG Cieszyn</t>
  </si>
  <si>
    <t>85446</t>
  </si>
  <si>
    <t>900</t>
  </si>
  <si>
    <t>Gospodarka komunalna i ochrona środowiska</t>
  </si>
  <si>
    <t>90095</t>
  </si>
  <si>
    <t>Udział                         (% wykonania)</t>
  </si>
  <si>
    <t>Udział 
 (% planu)</t>
  </si>
  <si>
    <t>75095</t>
  </si>
  <si>
    <t>- Starostwo Powiatowe (wyd. majątkowe)</t>
  </si>
  <si>
    <t>852</t>
  </si>
  <si>
    <t>Pomoc społeczna</t>
  </si>
  <si>
    <t>85201</t>
  </si>
  <si>
    <t>85202</t>
  </si>
  <si>
    <t>85204</t>
  </si>
  <si>
    <t>85218</t>
  </si>
  <si>
    <t>Pozostałe zadania w zakresie polityki społecznej</t>
  </si>
  <si>
    <t>- PCPR (granty)</t>
  </si>
  <si>
    <t>85295</t>
  </si>
  <si>
    <t>85226</t>
  </si>
  <si>
    <t>Ośrodki adopcyjno-opiekuńcze</t>
  </si>
  <si>
    <t>- ZSE-G Cieszyn</t>
  </si>
  <si>
    <t>- ZSG-H Wisła</t>
  </si>
  <si>
    <t>- Starostwo (dotacja dla SSM Wiecha)</t>
  </si>
  <si>
    <t>85419</t>
  </si>
  <si>
    <t>Ośrodki rewalidacyjno-wychowawcze</t>
  </si>
  <si>
    <t>- OREW Cieszyn</t>
  </si>
  <si>
    <t>- OERW Ustroń</t>
  </si>
  <si>
    <t>- OPP Koniaków</t>
  </si>
  <si>
    <t>- ZSO Wisła</t>
  </si>
  <si>
    <t>Centra kształcenia ustawicznego i praktycznego oraz ośrodki dokształcania zawodowego</t>
  </si>
  <si>
    <t>- Starostwo Powiatowe (Wydział Edukacji)</t>
  </si>
  <si>
    <t>85233</t>
  </si>
  <si>
    <t>85311</t>
  </si>
  <si>
    <t>Rehabilitacja zawodowa i społeczna osób niepełnosprawnych</t>
  </si>
  <si>
    <t>85395</t>
  </si>
  <si>
    <t>- ZSR Międzyświeć</t>
  </si>
  <si>
    <t>wynagrodzenia</t>
  </si>
  <si>
    <t>majątkowe</t>
  </si>
  <si>
    <t>dotacje</t>
  </si>
  <si>
    <t>jednostka odpowiedzialna za realizację:</t>
  </si>
  <si>
    <t>- PUP (granty)</t>
  </si>
  <si>
    <t>85404</t>
  </si>
  <si>
    <t>Wczesne wspomaganie rozwoju dziecka</t>
  </si>
  <si>
    <t>- LO im. Osuchowskiego</t>
  </si>
  <si>
    <t>85203</t>
  </si>
  <si>
    <t>Ośrodki wsparcia</t>
  </si>
  <si>
    <t>- Rodzinny Dom Dziecka Zamarski</t>
  </si>
  <si>
    <t>- dotacje na inwestycje i zakupy inwestycyjne</t>
  </si>
  <si>
    <t>niewygasające</t>
  </si>
  <si>
    <t>a) wydatki majątkowe</t>
  </si>
  <si>
    <t>- OPDiR DD Międzyświeć</t>
  </si>
  <si>
    <t>c) wydatki niewygasające</t>
  </si>
  <si>
    <t>- ZST Cieszyn</t>
  </si>
  <si>
    <t>Wydatki niewygasające:</t>
  </si>
  <si>
    <t>Wydatki ogółem:</t>
  </si>
  <si>
    <t>75075</t>
  </si>
  <si>
    <t>Promocja jednostek samorządu terytorialnego</t>
  </si>
  <si>
    <t>75421</t>
  </si>
  <si>
    <t>Zarządzanie kryzysowe</t>
  </si>
  <si>
    <t xml:space="preserve">- LO im. Osuchowskiego </t>
  </si>
  <si>
    <t>b) wydatki majatkowe</t>
  </si>
  <si>
    <t>-PCPR (program europejski)</t>
  </si>
  <si>
    <t>92601</t>
  </si>
  <si>
    <t>Obiekty sportowe</t>
  </si>
  <si>
    <t>80148</t>
  </si>
  <si>
    <t>Stołowki szkolne</t>
  </si>
  <si>
    <t>- Starostwo (wyd. majątkowe)</t>
  </si>
  <si>
    <t>wydatków majatkowych:</t>
  </si>
  <si>
    <t>według jednostek odpowiedzialnych za realizację</t>
  </si>
  <si>
    <t>75478</t>
  </si>
  <si>
    <t>Usuwanie skutków klęsk żywiołowych</t>
  </si>
  <si>
    <t>- PCPR (wyd. pozostałe)</t>
  </si>
  <si>
    <t>WYKONANIE WYDATKÓW BUDŻETU W 2010 R.</t>
  </si>
  <si>
    <t>- świadczenia na rzecz osób fizycznych</t>
  </si>
  <si>
    <t>- wydatki związane z realizacją zadań statutowych jednostek budżetowych</t>
  </si>
  <si>
    <t>- dotacje na zadania bieżące</t>
  </si>
  <si>
    <t>- wynagrodzenia i składki od nich naliczane</t>
  </si>
  <si>
    <t>71078</t>
  </si>
  <si>
    <t>Kwalifikacja wojskowa</t>
  </si>
  <si>
    <t>a) wydatki bieżące (dotacje na zadania bieżące)</t>
  </si>
  <si>
    <t>a) wydatki bieżące (wydatki związane z realizacją zadań statutowych jednostek budżetowych)</t>
  </si>
  <si>
    <t>a) wydatki bieżące (wynagrodzenia i składki od nich naliczane)</t>
  </si>
  <si>
    <t xml:space="preserve">a) wydatki bieżące: </t>
  </si>
  <si>
    <t>- wydatki na programy finansowane z udziałem środków o których mowa w art.. 5 ust.3 pkt 2 i 3, w tym:</t>
  </si>
  <si>
    <t xml:space="preserve"> - pozostałe wydatki</t>
  </si>
  <si>
    <t>a) wydatki bieżące (świadczenia na rzecz osób fizycznych)</t>
  </si>
  <si>
    <t>75406</t>
  </si>
  <si>
    <t>Straż Graniczna</t>
  </si>
  <si>
    <t>a) wydatki bieżace( dotacje na zadania bieżące)</t>
  </si>
  <si>
    <t>a) wydatki bieżące(wydatki związane z realizacją zadań statutowych jednostek budżetowych)</t>
  </si>
  <si>
    <t>a) wydatki bieżące (obsługa długu)</t>
  </si>
  <si>
    <t>75704</t>
  </si>
  <si>
    <t>Rozliczenia z tytułu poręczeń i gwarancji udzielonych przez Skarb Państwa lub jednostkę samorządu terytorialnego</t>
  </si>
  <si>
    <t>a) wydatki bieżące (wypłaty z tytułu poręczeń i gwarancji)</t>
  </si>
  <si>
    <t>- ZS Cieszyn</t>
  </si>
  <si>
    <t>- II LO Cieszyn</t>
  </si>
  <si>
    <t xml:space="preserve"> - wynagrodzenia i składki od nich naliczane</t>
  </si>
  <si>
    <t>a) wydatki bieżace (dotacje na zadania bieżące)</t>
  </si>
  <si>
    <t>a) wydatki bieżace (wydatki związane z realizacją zadań statutowych jednostek budżetowych)</t>
  </si>
  <si>
    <t>a) wydatki bieżące ( wydatki związane z realizacją zadań statutowych jednostek budżetowych)</t>
  </si>
  <si>
    <t>- wydatki na programy finansowane z udziałem środków o których mowa w art. 5 ust.3 pkt 2 i 3, w tym:</t>
  </si>
  <si>
    <t>- SSM Wisła - Malinka</t>
  </si>
  <si>
    <t>85205</t>
  </si>
  <si>
    <t>Zadania w zakresie przeciwdziałania przemocy w rodzinie</t>
  </si>
  <si>
    <t xml:space="preserve">świadczenia </t>
  </si>
  <si>
    <t>wydatki związane z realizacją zadań statutowych</t>
  </si>
  <si>
    <t>obsługa długu</t>
  </si>
  <si>
    <t>poręczenia</t>
  </si>
  <si>
    <t>751</t>
  </si>
  <si>
    <t>Urzędy naczelnych organów włądzy państwowej, kontroli i ochrony prawa oraz sądowinictwa</t>
  </si>
  <si>
    <t>75109</t>
  </si>
  <si>
    <t>Wybory do rad gmin, rad powiatów i sejmików województw oraz referenda gminne, powiatowe i wojewódzkie</t>
  </si>
  <si>
    <t>75404</t>
  </si>
  <si>
    <t>Komendy wojewódzkie Policji</t>
  </si>
  <si>
    <t xml:space="preserve">a) wydatki bieżące </t>
  </si>
  <si>
    <t>wydatki związane z realizacją zadań statutowych jednostek budżetowych</t>
  </si>
  <si>
    <t>- Starostwo Powiatowe (wyd. bieżące)</t>
  </si>
  <si>
    <t>60078</t>
  </si>
  <si>
    <t>85132</t>
  </si>
  <si>
    <t>Inspekcja sanitarna</t>
  </si>
  <si>
    <t>wydatki unijne bieżące wynagr.+ pozostałe</t>
  </si>
  <si>
    <t>- rezerwa inwestycyjna</t>
  </si>
  <si>
    <t>bez niewygasających</t>
  </si>
  <si>
    <t>-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</si>
</sst>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\-#,##0\ "/>
    <numFmt numFmtId="166" formatCode="d/mm"/>
    <numFmt numFmtId="167" formatCode="0.0"/>
    <numFmt numFmtId="168" formatCode="#,##0.0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3" fontId="7" fillId="0" borderId="0" xfId="0" applyNumberFormat="1" applyFont="1" applyFill="1" applyAlignment="1">
      <alignment vertical="center"/>
    </xf>
    <xf numFmtId="41" fontId="7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horizontal="right" vertical="center"/>
    </xf>
    <xf numFmtId="3" fontId="6" fillId="0" borderId="0" xfId="0" applyNumberFormat="1" applyFont="1" applyFill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15" fillId="0" borderId="0" xfId="0" applyNumberFormat="1" applyFont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vertical="center"/>
    </xf>
    <xf numFmtId="164" fontId="15" fillId="0" borderId="10" xfId="54" applyNumberFormat="1" applyFont="1" applyBorder="1" applyAlignment="1">
      <alignment vertical="center"/>
    </xf>
    <xf numFmtId="49" fontId="12" fillId="0" borderId="11" xfId="0" applyNumberFormat="1" applyFont="1" applyBorder="1" applyAlignment="1">
      <alignment horizontal="left" vertical="center" wrapText="1" indent="1"/>
    </xf>
    <xf numFmtId="3" fontId="12" fillId="0" borderId="11" xfId="0" applyNumberFormat="1" applyFont="1" applyBorder="1" applyAlignment="1">
      <alignment vertical="center"/>
    </xf>
    <xf numFmtId="164" fontId="12" fillId="0" borderId="11" xfId="54" applyNumberFormat="1" applyFont="1" applyBorder="1" applyAlignment="1">
      <alignment vertical="center"/>
    </xf>
    <xf numFmtId="49" fontId="12" fillId="0" borderId="12" xfId="0" applyNumberFormat="1" applyFont="1" applyBorder="1" applyAlignment="1">
      <alignment horizontal="left" vertical="center" indent="1"/>
    </xf>
    <xf numFmtId="3" fontId="12" fillId="0" borderId="12" xfId="0" applyNumberFormat="1" applyFont="1" applyBorder="1" applyAlignment="1">
      <alignment vertical="center"/>
    </xf>
    <xf numFmtId="164" fontId="12" fillId="0" borderId="12" xfId="54" applyNumberFormat="1" applyFont="1" applyBorder="1" applyAlignment="1">
      <alignment vertical="center"/>
    </xf>
    <xf numFmtId="49" fontId="12" fillId="0" borderId="13" xfId="0" applyNumberFormat="1" applyFont="1" applyBorder="1" applyAlignment="1">
      <alignment horizontal="left" vertical="center" indent="1"/>
    </xf>
    <xf numFmtId="3" fontId="12" fillId="0" borderId="13" xfId="0" applyNumberFormat="1" applyFont="1" applyBorder="1" applyAlignment="1">
      <alignment vertical="center"/>
    </xf>
    <xf numFmtId="164" fontId="12" fillId="0" borderId="13" xfId="54" applyNumberFormat="1" applyFont="1" applyBorder="1" applyAlignment="1">
      <alignment vertical="center"/>
    </xf>
    <xf numFmtId="49" fontId="12" fillId="0" borderId="11" xfId="0" applyNumberFormat="1" applyFont="1" applyBorder="1" applyAlignment="1">
      <alignment horizontal="left" vertical="center" indent="1"/>
    </xf>
    <xf numFmtId="49" fontId="12" fillId="0" borderId="13" xfId="0" applyNumberFormat="1" applyFont="1" applyBorder="1" applyAlignment="1">
      <alignment horizontal="left" vertical="center" wrapText="1" indent="1"/>
    </xf>
    <xf numFmtId="49" fontId="15" fillId="0" borderId="14" xfId="0" applyNumberFormat="1" applyFont="1" applyBorder="1" applyAlignment="1">
      <alignment vertical="center" wrapText="1"/>
    </xf>
    <xf numFmtId="3" fontId="15" fillId="0" borderId="14" xfId="0" applyNumberFormat="1" applyFont="1" applyBorder="1" applyAlignment="1">
      <alignment vertical="center"/>
    </xf>
    <xf numFmtId="164" fontId="15" fillId="0" borderId="14" xfId="54" applyNumberFormat="1" applyFont="1" applyBorder="1" applyAlignment="1">
      <alignment vertical="center"/>
    </xf>
    <xf numFmtId="49" fontId="14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3" fontId="11" fillId="0" borderId="0" xfId="0" applyNumberFormat="1" applyFont="1" applyFill="1" applyAlignment="1">
      <alignment vertical="center"/>
    </xf>
    <xf numFmtId="164" fontId="14" fillId="0" borderId="0" xfId="54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 horizontal="right" vertical="center"/>
    </xf>
    <xf numFmtId="49" fontId="14" fillId="0" borderId="0" xfId="0" applyNumberFormat="1" applyFont="1" applyFill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right" vertical="center" wrapText="1"/>
    </xf>
    <xf numFmtId="49" fontId="14" fillId="0" borderId="16" xfId="0" applyNumberFormat="1" applyFont="1" applyFill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horizontal="left" vertical="center" wrapText="1"/>
    </xf>
    <xf numFmtId="3" fontId="14" fillId="0" borderId="16" xfId="0" applyNumberFormat="1" applyFont="1" applyFill="1" applyBorder="1" applyAlignment="1">
      <alignment horizontal="right" vertical="center" wrapText="1"/>
    </xf>
    <xf numFmtId="49" fontId="11" fillId="0" borderId="16" xfId="0" applyNumberFormat="1" applyFont="1" applyFill="1" applyBorder="1" applyAlignment="1">
      <alignment horizontal="left" vertical="center" wrapText="1"/>
    </xf>
    <xf numFmtId="3" fontId="11" fillId="0" borderId="16" xfId="0" applyNumberFormat="1" applyFont="1" applyFill="1" applyBorder="1" applyAlignment="1">
      <alignment horizontal="right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left" vertical="center" wrapText="1"/>
    </xf>
    <xf numFmtId="3" fontId="11" fillId="0" borderId="14" xfId="0" applyNumberFormat="1" applyFont="1" applyFill="1" applyBorder="1" applyAlignment="1">
      <alignment horizontal="right" vertical="center" wrapText="1"/>
    </xf>
    <xf numFmtId="49" fontId="16" fillId="0" borderId="10" xfId="0" applyNumberFormat="1" applyFont="1" applyFill="1" applyBorder="1" applyAlignment="1">
      <alignment vertical="center" wrapText="1"/>
    </xf>
    <xf numFmtId="49" fontId="14" fillId="0" borderId="16" xfId="0" applyNumberFormat="1" applyFont="1" applyFill="1" applyBorder="1" applyAlignment="1">
      <alignment vertical="center" wrapText="1"/>
    </xf>
    <xf numFmtId="49" fontId="11" fillId="0" borderId="16" xfId="0" applyNumberFormat="1" applyFont="1" applyFill="1" applyBorder="1" applyAlignment="1">
      <alignment vertical="center" wrapText="1"/>
    </xf>
    <xf numFmtId="49" fontId="11" fillId="0" borderId="14" xfId="0" applyNumberFormat="1" applyFont="1" applyFill="1" applyBorder="1" applyAlignment="1">
      <alignment vertical="center" wrapText="1"/>
    </xf>
    <xf numFmtId="3" fontId="11" fillId="0" borderId="16" xfId="0" applyNumberFormat="1" applyFont="1" applyFill="1" applyBorder="1" applyAlignment="1">
      <alignment vertical="center" wrapText="1"/>
    </xf>
    <xf numFmtId="49" fontId="16" fillId="0" borderId="10" xfId="0" applyNumberFormat="1" applyFont="1" applyFill="1" applyBorder="1" applyAlignment="1">
      <alignment vertical="center" wrapText="1" shrinkToFit="1"/>
    </xf>
    <xf numFmtId="0" fontId="14" fillId="0" borderId="16" xfId="0" applyFont="1" applyFill="1" applyBorder="1" applyAlignment="1">
      <alignment vertical="center" wrapText="1"/>
    </xf>
    <xf numFmtId="49" fontId="14" fillId="0" borderId="16" xfId="0" applyNumberFormat="1" applyFont="1" applyFill="1" applyBorder="1" applyAlignment="1">
      <alignment vertical="center" wrapText="1" shrinkToFit="1"/>
    </xf>
    <xf numFmtId="3" fontId="14" fillId="0" borderId="16" xfId="0" applyNumberFormat="1" applyFont="1" applyFill="1" applyBorder="1" applyAlignment="1">
      <alignment horizontal="right" vertical="center" wrapText="1" shrinkToFit="1"/>
    </xf>
    <xf numFmtId="49" fontId="11" fillId="0" borderId="16" xfId="0" applyNumberFormat="1" applyFont="1" applyFill="1" applyBorder="1" applyAlignment="1">
      <alignment vertical="center" wrapText="1" shrinkToFit="1"/>
    </xf>
    <xf numFmtId="3" fontId="11" fillId="0" borderId="16" xfId="0" applyNumberFormat="1" applyFont="1" applyFill="1" applyBorder="1" applyAlignment="1">
      <alignment horizontal="right" vertical="center" wrapText="1" shrinkToFit="1"/>
    </xf>
    <xf numFmtId="49" fontId="11" fillId="0" borderId="16" xfId="0" applyNumberFormat="1" applyFont="1" applyFill="1" applyBorder="1" applyAlignment="1">
      <alignment horizontal="left" vertical="center" wrapText="1" shrinkToFit="1"/>
    </xf>
    <xf numFmtId="49" fontId="14" fillId="0" borderId="15" xfId="0" applyNumberFormat="1" applyFont="1" applyFill="1" applyBorder="1" applyAlignment="1">
      <alignment vertical="center" wrapText="1"/>
    </xf>
    <xf numFmtId="3" fontId="14" fillId="0" borderId="15" xfId="0" applyNumberFormat="1" applyFont="1" applyFill="1" applyBorder="1" applyAlignment="1">
      <alignment horizontal="right" vertical="center" wrapText="1"/>
    </xf>
    <xf numFmtId="165" fontId="11" fillId="0" borderId="16" xfId="0" applyNumberFormat="1" applyFont="1" applyFill="1" applyBorder="1" applyAlignment="1">
      <alignment horizontal="right" vertical="center" wrapText="1"/>
    </xf>
    <xf numFmtId="165" fontId="11" fillId="0" borderId="16" xfId="0" applyNumberFormat="1" applyFont="1" applyFill="1" applyBorder="1" applyAlignment="1">
      <alignment vertical="center" wrapText="1"/>
    </xf>
    <xf numFmtId="41" fontId="11" fillId="0" borderId="16" xfId="0" applyNumberFormat="1" applyFont="1" applyFill="1" applyBorder="1" applyAlignment="1">
      <alignment vertical="center" wrapText="1" shrinkToFit="1"/>
    </xf>
    <xf numFmtId="41" fontId="11" fillId="0" borderId="14" xfId="0" applyNumberFormat="1" applyFont="1" applyFill="1" applyBorder="1" applyAlignment="1">
      <alignment horizontal="right" vertical="center" wrapText="1" shrinkToFit="1"/>
    </xf>
    <xf numFmtId="49" fontId="14" fillId="0" borderId="10" xfId="0" applyNumberFormat="1" applyFont="1" applyFill="1" applyBorder="1" applyAlignment="1">
      <alignment vertical="center" wrapText="1"/>
    </xf>
    <xf numFmtId="165" fontId="14" fillId="0" borderId="10" xfId="0" applyNumberFormat="1" applyFont="1" applyFill="1" applyBorder="1" applyAlignment="1">
      <alignment horizontal="right" vertical="center" wrapText="1"/>
    </xf>
    <xf numFmtId="41" fontId="14" fillId="0" borderId="10" xfId="0" applyNumberFormat="1" applyFont="1" applyFill="1" applyBorder="1" applyAlignment="1">
      <alignment horizontal="right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1" fontId="11" fillId="0" borderId="16" xfId="0" applyNumberFormat="1" applyFont="1" applyFill="1" applyBorder="1" applyAlignment="1">
      <alignment horizontal="right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1" fontId="11" fillId="0" borderId="14" xfId="0" applyNumberFormat="1" applyFont="1" applyFill="1" applyBorder="1" applyAlignment="1">
      <alignment horizontal="right" vertical="center" wrapText="1"/>
    </xf>
    <xf numFmtId="3" fontId="14" fillId="0" borderId="16" xfId="60" applyNumberFormat="1" applyFont="1" applyFill="1" applyBorder="1" applyAlignment="1">
      <alignment horizontal="right" vertical="center" wrapText="1"/>
    </xf>
    <xf numFmtId="3" fontId="11" fillId="0" borderId="16" xfId="54" applyNumberFormat="1" applyFont="1" applyFill="1" applyBorder="1" applyAlignment="1">
      <alignment horizontal="right" vertical="center" wrapText="1"/>
    </xf>
    <xf numFmtId="3" fontId="14" fillId="0" borderId="17" xfId="0" applyNumberFormat="1" applyFont="1" applyFill="1" applyBorder="1" applyAlignment="1">
      <alignment horizontal="right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Alignment="1">
      <alignment vertical="center" wrapText="1"/>
    </xf>
    <xf numFmtId="3" fontId="11" fillId="0" borderId="18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49" fontId="11" fillId="0" borderId="0" xfId="0" applyNumberFormat="1" applyFont="1" applyFill="1" applyAlignment="1">
      <alignment vertical="center" wrapText="1"/>
    </xf>
    <xf numFmtId="3" fontId="11" fillId="0" borderId="18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 wrapText="1"/>
    </xf>
    <xf numFmtId="49" fontId="10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vertical="center" wrapText="1"/>
    </xf>
    <xf numFmtId="2" fontId="9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164" fontId="14" fillId="0" borderId="15" xfId="54" applyNumberFormat="1" applyFont="1" applyFill="1" applyBorder="1" applyAlignment="1">
      <alignment horizontal="right" vertical="center"/>
    </xf>
    <xf numFmtId="164" fontId="14" fillId="0" borderId="15" xfId="54" applyNumberFormat="1" applyFont="1" applyFill="1" applyBorder="1" applyAlignment="1">
      <alignment vertical="center"/>
    </xf>
    <xf numFmtId="164" fontId="14" fillId="0" borderId="16" xfId="54" applyNumberFormat="1" applyFont="1" applyFill="1" applyBorder="1" applyAlignment="1">
      <alignment vertical="center"/>
    </xf>
    <xf numFmtId="164" fontId="16" fillId="0" borderId="10" xfId="54" applyNumberFormat="1" applyFont="1" applyFill="1" applyBorder="1" applyAlignment="1">
      <alignment vertical="center"/>
    </xf>
    <xf numFmtId="164" fontId="11" fillId="0" borderId="16" xfId="54" applyNumberFormat="1" applyFont="1" applyFill="1" applyBorder="1" applyAlignment="1">
      <alignment vertical="center"/>
    </xf>
    <xf numFmtId="164" fontId="11" fillId="0" borderId="14" xfId="54" applyNumberFormat="1" applyFont="1" applyFill="1" applyBorder="1" applyAlignment="1">
      <alignment vertical="center"/>
    </xf>
    <xf numFmtId="41" fontId="11" fillId="0" borderId="10" xfId="54" applyNumberFormat="1" applyFont="1" applyFill="1" applyBorder="1" applyAlignment="1">
      <alignment horizontal="right" vertical="center"/>
    </xf>
    <xf numFmtId="164" fontId="16" fillId="0" borderId="10" xfId="54" applyNumberFormat="1" applyFont="1" applyFill="1" applyBorder="1" applyAlignment="1">
      <alignment horizontal="right" vertical="center"/>
    </xf>
    <xf numFmtId="164" fontId="14" fillId="0" borderId="16" xfId="54" applyNumberFormat="1" applyFont="1" applyFill="1" applyBorder="1" applyAlignment="1">
      <alignment horizontal="right" vertical="center"/>
    </xf>
    <xf numFmtId="164" fontId="11" fillId="0" borderId="16" xfId="54" applyNumberFormat="1" applyFont="1" applyFill="1" applyBorder="1" applyAlignment="1">
      <alignment horizontal="right" vertical="center"/>
    </xf>
    <xf numFmtId="164" fontId="11" fillId="0" borderId="14" xfId="54" applyNumberFormat="1" applyFont="1" applyFill="1" applyBorder="1" applyAlignment="1">
      <alignment horizontal="right" vertical="center"/>
    </xf>
    <xf numFmtId="9" fontId="11" fillId="0" borderId="16" xfId="54" applyFont="1" applyFill="1" applyBorder="1" applyAlignment="1">
      <alignment horizontal="right" vertical="center"/>
    </xf>
    <xf numFmtId="9" fontId="14" fillId="0" borderId="15" xfId="54" applyFont="1" applyFill="1" applyBorder="1" applyAlignment="1">
      <alignment horizontal="right" vertical="center"/>
    </xf>
    <xf numFmtId="164" fontId="14" fillId="0" borderId="15" xfId="0" applyNumberFormat="1" applyFont="1" applyFill="1" applyBorder="1" applyAlignment="1">
      <alignment horizontal="right" vertical="center"/>
    </xf>
    <xf numFmtId="164" fontId="11" fillId="0" borderId="16" xfId="0" applyNumberFormat="1" applyFont="1" applyFill="1" applyBorder="1" applyAlignment="1">
      <alignment horizontal="right" vertical="center"/>
    </xf>
    <xf numFmtId="164" fontId="14" fillId="0" borderId="10" xfId="54" applyNumberFormat="1" applyFont="1" applyFill="1" applyBorder="1" applyAlignment="1">
      <alignment horizontal="right" vertical="center"/>
    </xf>
    <xf numFmtId="164" fontId="11" fillId="0" borderId="15" xfId="54" applyNumberFormat="1" applyFont="1" applyFill="1" applyBorder="1" applyAlignment="1">
      <alignment horizontal="right" vertical="center"/>
    </xf>
    <xf numFmtId="164" fontId="16" fillId="0" borderId="10" xfId="0" applyNumberFormat="1" applyFont="1" applyFill="1" applyBorder="1" applyAlignment="1">
      <alignment horizontal="right" vertical="center"/>
    </xf>
    <xf numFmtId="49" fontId="16" fillId="0" borderId="16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right" vertical="center" wrapText="1"/>
    </xf>
    <xf numFmtId="164" fontId="14" fillId="0" borderId="10" xfId="54" applyNumberFormat="1" applyFont="1" applyFill="1" applyBorder="1" applyAlignment="1">
      <alignment vertical="center"/>
    </xf>
    <xf numFmtId="3" fontId="11" fillId="0" borderId="15" xfId="0" applyNumberFormat="1" applyFont="1" applyFill="1" applyBorder="1" applyAlignment="1">
      <alignment horizontal="right" vertical="center" wrapText="1"/>
    </xf>
    <xf numFmtId="49" fontId="14" fillId="0" borderId="15" xfId="0" applyNumberFormat="1" applyFont="1" applyFill="1" applyBorder="1" applyAlignment="1">
      <alignment vertical="center" wrapText="1" shrinkToFit="1"/>
    </xf>
    <xf numFmtId="165" fontId="14" fillId="0" borderId="15" xfId="0" applyNumberFormat="1" applyFont="1" applyFill="1" applyBorder="1" applyAlignment="1">
      <alignment vertical="center" wrapText="1"/>
    </xf>
    <xf numFmtId="49" fontId="14" fillId="0" borderId="15" xfId="0" applyNumberFormat="1" applyFont="1" applyFill="1" applyBorder="1" applyAlignment="1">
      <alignment horizontal="left" vertical="center" wrapText="1"/>
    </xf>
    <xf numFmtId="3" fontId="16" fillId="0" borderId="16" xfId="0" applyNumberFormat="1" applyFont="1" applyFill="1" applyBorder="1" applyAlignment="1">
      <alignment horizontal="right" vertical="center" wrapText="1"/>
    </xf>
    <xf numFmtId="164" fontId="16" fillId="0" borderId="16" xfId="54" applyNumberFormat="1" applyFont="1" applyFill="1" applyBorder="1" applyAlignment="1">
      <alignment horizontal="right" vertical="center"/>
    </xf>
    <xf numFmtId="9" fontId="11" fillId="0" borderId="15" xfId="54" applyFont="1" applyFill="1" applyBorder="1" applyAlignment="1">
      <alignment horizontal="right" vertical="center"/>
    </xf>
    <xf numFmtId="49" fontId="14" fillId="0" borderId="10" xfId="0" applyNumberFormat="1" applyFont="1" applyFill="1" applyBorder="1" applyAlignment="1">
      <alignment horizontal="left" vertical="center" wrapText="1"/>
    </xf>
    <xf numFmtId="49" fontId="11" fillId="0" borderId="15" xfId="0" applyNumberFormat="1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vertical="center" wrapText="1"/>
    </xf>
    <xf numFmtId="41" fontId="14" fillId="0" borderId="16" xfId="0" applyNumberFormat="1" applyFont="1" applyFill="1" applyBorder="1" applyAlignment="1">
      <alignment horizontal="right" vertical="center" wrapText="1"/>
    </xf>
    <xf numFmtId="3" fontId="19" fillId="0" borderId="0" xfId="0" applyNumberFormat="1" applyFont="1" applyFill="1" applyAlignment="1">
      <alignment vertical="center" wrapText="1"/>
    </xf>
    <xf numFmtId="3" fontId="9" fillId="0" borderId="0" xfId="0" applyNumberFormat="1" applyFont="1" applyFill="1" applyAlignment="1">
      <alignment vertical="center" wrapText="1"/>
    </xf>
    <xf numFmtId="3" fontId="9" fillId="0" borderId="0" xfId="0" applyNumberFormat="1" applyFont="1" applyAlignment="1">
      <alignment vertical="center"/>
    </xf>
    <xf numFmtId="164" fontId="11" fillId="0" borderId="15" xfId="54" applyNumberFormat="1" applyFont="1" applyFill="1" applyBorder="1" applyAlignment="1">
      <alignment vertical="center"/>
    </xf>
    <xf numFmtId="49" fontId="11" fillId="0" borderId="16" xfId="0" applyNumberFormat="1" applyFont="1" applyFill="1" applyBorder="1" applyAlignment="1">
      <alignment horizontal="left" vertical="center" wrapText="1" indent="2"/>
    </xf>
    <xf numFmtId="49" fontId="14" fillId="0" borderId="19" xfId="0" applyNumberFormat="1" applyFont="1" applyFill="1" applyBorder="1" applyAlignment="1">
      <alignment horizontal="center" vertical="center" wrapText="1"/>
    </xf>
    <xf numFmtId="3" fontId="11" fillId="0" borderId="20" xfId="0" applyNumberFormat="1" applyFont="1" applyFill="1" applyBorder="1" applyAlignment="1">
      <alignment horizontal="right" vertical="center" wrapText="1"/>
    </xf>
    <xf numFmtId="3" fontId="14" fillId="0" borderId="15" xfId="0" applyNumberFormat="1" applyFont="1" applyFill="1" applyBorder="1" applyAlignment="1">
      <alignment horizontal="right" vertical="center" wrapText="1" shrinkToFit="1"/>
    </xf>
    <xf numFmtId="49" fontId="19" fillId="0" borderId="0" xfId="0" applyNumberFormat="1" applyFont="1" applyFill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49" fontId="12" fillId="0" borderId="12" xfId="0" applyNumberFormat="1" applyFont="1" applyBorder="1" applyAlignment="1">
      <alignment horizontal="left" vertical="center" wrapText="1" indent="1"/>
    </xf>
    <xf numFmtId="41" fontId="15" fillId="0" borderId="14" xfId="0" applyNumberFormat="1" applyFont="1" applyBorder="1" applyAlignment="1">
      <alignment vertical="center"/>
    </xf>
    <xf numFmtId="41" fontId="15" fillId="0" borderId="14" xfId="54" applyNumberFormat="1" applyFont="1" applyBorder="1" applyAlignment="1">
      <alignment vertical="center"/>
    </xf>
    <xf numFmtId="3" fontId="14" fillId="0" borderId="0" xfId="0" applyNumberFormat="1" applyFont="1" applyFill="1" applyAlignment="1">
      <alignment vertical="center" wrapText="1"/>
    </xf>
    <xf numFmtId="49" fontId="11" fillId="0" borderId="21" xfId="0" applyNumberFormat="1" applyFont="1" applyFill="1" applyBorder="1" applyAlignment="1">
      <alignment vertical="center" wrapText="1"/>
    </xf>
    <xf numFmtId="3" fontId="11" fillId="0" borderId="21" xfId="0" applyNumberFormat="1" applyFont="1" applyFill="1" applyBorder="1" applyAlignment="1">
      <alignment horizontal="right" vertical="center" wrapText="1"/>
    </xf>
    <xf numFmtId="164" fontId="11" fillId="0" borderId="21" xfId="54" applyNumberFormat="1" applyFont="1" applyFill="1" applyBorder="1" applyAlignment="1">
      <alignment vertical="center"/>
    </xf>
    <xf numFmtId="49" fontId="11" fillId="0" borderId="22" xfId="0" applyNumberFormat="1" applyFont="1" applyFill="1" applyBorder="1" applyAlignment="1">
      <alignment vertical="center" wrapText="1" shrinkToFit="1"/>
    </xf>
    <xf numFmtId="3" fontId="11" fillId="0" borderId="22" xfId="0" applyNumberFormat="1" applyFont="1" applyFill="1" applyBorder="1" applyAlignment="1">
      <alignment horizontal="right" vertical="center" wrapText="1"/>
    </xf>
    <xf numFmtId="164" fontId="11" fillId="0" borderId="22" xfId="54" applyNumberFormat="1" applyFont="1" applyFill="1" applyBorder="1" applyAlignment="1">
      <alignment vertical="center"/>
    </xf>
    <xf numFmtId="49" fontId="11" fillId="0" borderId="23" xfId="0" applyNumberFormat="1" applyFont="1" applyFill="1" applyBorder="1" applyAlignment="1">
      <alignment vertical="center" wrapText="1" shrinkToFit="1"/>
    </xf>
    <xf numFmtId="3" fontId="11" fillId="0" borderId="23" xfId="0" applyNumberFormat="1" applyFont="1" applyFill="1" applyBorder="1" applyAlignment="1">
      <alignment horizontal="right" vertical="center" wrapText="1" shrinkToFit="1"/>
    </xf>
    <xf numFmtId="3" fontId="11" fillId="0" borderId="23" xfId="0" applyNumberFormat="1" applyFont="1" applyFill="1" applyBorder="1" applyAlignment="1">
      <alignment horizontal="right" vertical="center" wrapText="1"/>
    </xf>
    <xf numFmtId="164" fontId="11" fillId="0" borderId="23" xfId="54" applyNumberFormat="1" applyFont="1" applyFill="1" applyBorder="1" applyAlignment="1">
      <alignment vertical="center"/>
    </xf>
    <xf numFmtId="49" fontId="11" fillId="0" borderId="22" xfId="0" applyNumberFormat="1" applyFont="1" applyFill="1" applyBorder="1" applyAlignment="1">
      <alignment horizontal="left" vertical="center" wrapText="1"/>
    </xf>
    <xf numFmtId="49" fontId="11" fillId="0" borderId="22" xfId="0" applyNumberFormat="1" applyFont="1" applyFill="1" applyBorder="1" applyAlignment="1">
      <alignment vertical="center" wrapText="1"/>
    </xf>
    <xf numFmtId="164" fontId="11" fillId="0" borderId="21" xfId="54" applyNumberFormat="1" applyFont="1" applyFill="1" applyBorder="1" applyAlignment="1">
      <alignment horizontal="right" vertical="center"/>
    </xf>
    <xf numFmtId="49" fontId="11" fillId="0" borderId="23" xfId="0" applyNumberFormat="1" applyFont="1" applyFill="1" applyBorder="1" applyAlignment="1">
      <alignment vertical="center" wrapText="1"/>
    </xf>
    <xf numFmtId="164" fontId="11" fillId="0" borderId="23" xfId="54" applyNumberFormat="1" applyFont="1" applyFill="1" applyBorder="1" applyAlignment="1">
      <alignment horizontal="right" vertical="center"/>
    </xf>
    <xf numFmtId="49" fontId="11" fillId="0" borderId="21" xfId="0" applyNumberFormat="1" applyFont="1" applyFill="1" applyBorder="1" applyAlignment="1">
      <alignment horizontal="left" vertical="center" wrapText="1" indent="2"/>
    </xf>
    <xf numFmtId="164" fontId="11" fillId="0" borderId="21" xfId="0" applyNumberFormat="1" applyFont="1" applyFill="1" applyBorder="1" applyAlignment="1">
      <alignment horizontal="right" vertical="center"/>
    </xf>
    <xf numFmtId="164" fontId="11" fillId="0" borderId="22" xfId="0" applyNumberFormat="1" applyFont="1" applyFill="1" applyBorder="1" applyAlignment="1">
      <alignment horizontal="right" vertical="center"/>
    </xf>
    <xf numFmtId="49" fontId="11" fillId="0" borderId="23" xfId="0" applyNumberFormat="1" applyFont="1" applyFill="1" applyBorder="1" applyAlignment="1">
      <alignment horizontal="left" vertical="center" wrapText="1"/>
    </xf>
    <xf numFmtId="164" fontId="11" fillId="0" borderId="22" xfId="54" applyNumberFormat="1" applyFont="1" applyFill="1" applyBorder="1" applyAlignment="1">
      <alignment horizontal="right" vertical="center"/>
    </xf>
    <xf numFmtId="164" fontId="14" fillId="0" borderId="21" xfId="54" applyNumberFormat="1" applyFont="1" applyFill="1" applyBorder="1" applyAlignment="1">
      <alignment horizontal="right" vertical="center"/>
    </xf>
    <xf numFmtId="49" fontId="14" fillId="0" borderId="24" xfId="0" applyNumberFormat="1" applyFont="1" applyFill="1" applyBorder="1" applyAlignment="1">
      <alignment horizontal="center" vertical="center" wrapText="1"/>
    </xf>
    <xf numFmtId="49" fontId="14" fillId="0" borderId="25" xfId="0" applyNumberFormat="1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 indent="5"/>
    </xf>
    <xf numFmtId="49" fontId="13" fillId="0" borderId="0" xfId="0" applyNumberFormat="1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0"/>
  <sheetViews>
    <sheetView view="pageBreakPreview" zoomScale="150" zoomScaleNormal="85" zoomScaleSheetLayoutView="150" zoomScalePageLayoutView="0" workbookViewId="0" topLeftCell="A478">
      <selection activeCell="I445" sqref="I445"/>
    </sheetView>
  </sheetViews>
  <sheetFormatPr defaultColWidth="9.00390625" defaultRowHeight="12.75"/>
  <cols>
    <col min="1" max="1" width="5.00390625" style="4" customWidth="1"/>
    <col min="2" max="2" width="6.75390625" style="4" customWidth="1"/>
    <col min="3" max="3" width="39.125" style="5" customWidth="1"/>
    <col min="4" max="4" width="12.375" style="5" customWidth="1"/>
    <col min="5" max="6" width="12.625" style="6" customWidth="1"/>
    <col min="7" max="7" width="10.75390625" style="6" customWidth="1"/>
    <col min="8" max="8" width="11.25390625" style="6" customWidth="1"/>
    <col min="9" max="9" width="14.75390625" style="6" customWidth="1"/>
    <col min="10" max="16384" width="9.125" style="6" customWidth="1"/>
  </cols>
  <sheetData>
    <row r="1" spans="1:7" ht="12.75">
      <c r="A1" s="43"/>
      <c r="B1" s="43"/>
      <c r="C1" s="44"/>
      <c r="D1" s="44"/>
      <c r="E1" s="45"/>
      <c r="F1" s="186" t="s">
        <v>152</v>
      </c>
      <c r="G1" s="186"/>
    </row>
    <row r="2" spans="1:7" ht="12.75">
      <c r="A2" s="43"/>
      <c r="B2" s="43"/>
      <c r="C2" s="44"/>
      <c r="D2" s="44"/>
      <c r="E2" s="45"/>
      <c r="F2" s="187"/>
      <c r="G2" s="187"/>
    </row>
    <row r="3" spans="1:7" s="7" customFormat="1" ht="15.75">
      <c r="A3" s="185" t="s">
        <v>239</v>
      </c>
      <c r="B3" s="185"/>
      <c r="C3" s="185"/>
      <c r="D3" s="185"/>
      <c r="E3" s="185"/>
      <c r="F3" s="185"/>
      <c r="G3" s="185"/>
    </row>
    <row r="4" spans="1:7" s="7" customFormat="1" ht="15">
      <c r="A4" s="49"/>
      <c r="B4" s="49"/>
      <c r="C4" s="49"/>
      <c r="D4" s="49"/>
      <c r="E4" s="49"/>
      <c r="F4" s="49"/>
      <c r="G4" s="49"/>
    </row>
    <row r="5" spans="1:7" s="8" customFormat="1" ht="25.5">
      <c r="A5" s="50" t="s">
        <v>0</v>
      </c>
      <c r="B5" s="51" t="s">
        <v>71</v>
      </c>
      <c r="C5" s="51" t="s">
        <v>23</v>
      </c>
      <c r="D5" s="51" t="s">
        <v>136</v>
      </c>
      <c r="E5" s="52" t="s">
        <v>137</v>
      </c>
      <c r="F5" s="52" t="s">
        <v>70</v>
      </c>
      <c r="G5" s="51" t="s">
        <v>139</v>
      </c>
    </row>
    <row r="6" spans="1:7" s="8" customFormat="1" ht="12">
      <c r="A6" s="129">
        <v>1</v>
      </c>
      <c r="B6" s="129">
        <v>2</v>
      </c>
      <c r="C6" s="130" t="s">
        <v>72</v>
      </c>
      <c r="D6" s="130" t="s">
        <v>138</v>
      </c>
      <c r="E6" s="131">
        <v>5</v>
      </c>
      <c r="F6" s="131">
        <v>6</v>
      </c>
      <c r="G6" s="131">
        <v>7</v>
      </c>
    </row>
    <row r="7" spans="1:7" s="10" customFormat="1" ht="13.5">
      <c r="A7" s="53" t="s">
        <v>73</v>
      </c>
      <c r="B7" s="53"/>
      <c r="C7" s="64" t="s">
        <v>24</v>
      </c>
      <c r="D7" s="55">
        <f>D8+D13</f>
        <v>437197</v>
      </c>
      <c r="E7" s="55">
        <f>E8+E13</f>
        <v>438592</v>
      </c>
      <c r="F7" s="55">
        <f>F8+F13</f>
        <v>366849.43</v>
      </c>
      <c r="G7" s="112">
        <f>F7/E7</f>
        <v>0.8364252653947176</v>
      </c>
    </row>
    <row r="8" spans="1:7" s="10" customFormat="1" ht="12.75">
      <c r="A8" s="56"/>
      <c r="B8" s="56" t="s">
        <v>154</v>
      </c>
      <c r="C8" s="65" t="s">
        <v>155</v>
      </c>
      <c r="D8" s="58">
        <f>D10</f>
        <v>278330</v>
      </c>
      <c r="E8" s="58">
        <f>E10</f>
        <v>279725</v>
      </c>
      <c r="F8" s="58">
        <f>F10</f>
        <v>207983.35</v>
      </c>
      <c r="G8" s="111">
        <f>F8/E8</f>
        <v>0.7435279292161945</v>
      </c>
    </row>
    <row r="9" spans="1:7" s="10" customFormat="1" ht="12.75">
      <c r="A9" s="56"/>
      <c r="B9" s="56"/>
      <c r="C9" s="66" t="s">
        <v>1</v>
      </c>
      <c r="D9" s="60"/>
      <c r="E9" s="60"/>
      <c r="F9" s="60"/>
      <c r="G9" s="113"/>
    </row>
    <row r="10" spans="1:7" s="10" customFormat="1" ht="12.75">
      <c r="A10" s="56"/>
      <c r="B10" s="56"/>
      <c r="C10" s="66" t="s">
        <v>3</v>
      </c>
      <c r="D10" s="60">
        <v>278330</v>
      </c>
      <c r="E10" s="60">
        <v>279725</v>
      </c>
      <c r="F10" s="60">
        <v>207983.35</v>
      </c>
      <c r="G10" s="113">
        <f>F10/E10</f>
        <v>0.7435279292161945</v>
      </c>
    </row>
    <row r="11" spans="1:7" s="10" customFormat="1" ht="25.5">
      <c r="A11" s="56"/>
      <c r="B11" s="56"/>
      <c r="C11" s="66" t="s">
        <v>241</v>
      </c>
      <c r="D11" s="60">
        <v>177120</v>
      </c>
      <c r="E11" s="60">
        <v>180020</v>
      </c>
      <c r="F11" s="60">
        <v>108279.24</v>
      </c>
      <c r="G11" s="113">
        <f>F11/E11</f>
        <v>0.6014845017220309</v>
      </c>
    </row>
    <row r="12" spans="1:7" s="10" customFormat="1" ht="12.75">
      <c r="A12" s="56"/>
      <c r="B12" s="56"/>
      <c r="C12" s="66" t="s">
        <v>240</v>
      </c>
      <c r="D12" s="60">
        <f>D10-D11</f>
        <v>101210</v>
      </c>
      <c r="E12" s="60">
        <f>E10-E11</f>
        <v>99705</v>
      </c>
      <c r="F12" s="60">
        <f>F10-F11</f>
        <v>99704.11</v>
      </c>
      <c r="G12" s="113">
        <f>F12/E12</f>
        <v>0.9999910736673185</v>
      </c>
    </row>
    <row r="13" spans="1:7" s="9" customFormat="1" ht="12.75">
      <c r="A13" s="56"/>
      <c r="B13" s="51" t="s">
        <v>74</v>
      </c>
      <c r="C13" s="76" t="s">
        <v>25</v>
      </c>
      <c r="D13" s="77">
        <f>D15</f>
        <v>158867</v>
      </c>
      <c r="E13" s="77">
        <f>E15</f>
        <v>158867</v>
      </c>
      <c r="F13" s="77">
        <f>F15</f>
        <v>158866.08</v>
      </c>
      <c r="G13" s="110">
        <f>F13/E13</f>
        <v>0.9999942089924275</v>
      </c>
    </row>
    <row r="14" spans="1:7" s="8" customFormat="1" ht="12.75">
      <c r="A14" s="56"/>
      <c r="B14" s="56"/>
      <c r="C14" s="66" t="s">
        <v>1</v>
      </c>
      <c r="D14" s="60"/>
      <c r="E14" s="58"/>
      <c r="F14" s="58"/>
      <c r="G14" s="113"/>
    </row>
    <row r="15" spans="1:7" s="8" customFormat="1" ht="12.75">
      <c r="A15" s="56"/>
      <c r="B15" s="56"/>
      <c r="C15" s="66" t="s">
        <v>246</v>
      </c>
      <c r="D15" s="68">
        <v>158867</v>
      </c>
      <c r="E15" s="68">
        <v>158867</v>
      </c>
      <c r="F15" s="68">
        <v>158866.08</v>
      </c>
      <c r="G15" s="113">
        <f>F15/E15</f>
        <v>0.9999942089924275</v>
      </c>
    </row>
    <row r="16" spans="1:7" s="10" customFormat="1" ht="13.5">
      <c r="A16" s="53" t="s">
        <v>75</v>
      </c>
      <c r="B16" s="53"/>
      <c r="C16" s="69" t="s">
        <v>26</v>
      </c>
      <c r="D16" s="55">
        <f>D17+D24</f>
        <v>66389576</v>
      </c>
      <c r="E16" s="55">
        <f>E17+E24+E37</f>
        <v>63195367</v>
      </c>
      <c r="F16" s="55">
        <f>F17+F24+F37</f>
        <v>57807567.39</v>
      </c>
      <c r="G16" s="112">
        <f>F16/E16</f>
        <v>0.9147437562946663</v>
      </c>
    </row>
    <row r="17" spans="1:7" s="9" customFormat="1" ht="12.75">
      <c r="A17" s="56"/>
      <c r="B17" s="56" t="s">
        <v>76</v>
      </c>
      <c r="C17" s="70" t="s">
        <v>27</v>
      </c>
      <c r="D17" s="58">
        <f>D19</f>
        <v>3498548</v>
      </c>
      <c r="E17" s="58">
        <f>E19+E23</f>
        <v>4144327</v>
      </c>
      <c r="F17" s="58">
        <f>F19+F23</f>
        <v>4070044.54</v>
      </c>
      <c r="G17" s="111">
        <f>F17/E17</f>
        <v>0.9820761103069329</v>
      </c>
    </row>
    <row r="18" spans="1:7" s="8" customFormat="1" ht="12.75">
      <c r="A18" s="56"/>
      <c r="B18" s="56"/>
      <c r="C18" s="66" t="s">
        <v>1</v>
      </c>
      <c r="D18" s="60"/>
      <c r="E18" s="60"/>
      <c r="F18" s="60"/>
      <c r="G18" s="113"/>
    </row>
    <row r="19" spans="1:7" s="8" customFormat="1" ht="12.75">
      <c r="A19" s="56"/>
      <c r="B19" s="56"/>
      <c r="C19" s="66" t="s">
        <v>3</v>
      </c>
      <c r="D19" s="60">
        <v>3498548</v>
      </c>
      <c r="E19" s="60">
        <v>3685731</v>
      </c>
      <c r="F19" s="60">
        <v>3684984.05</v>
      </c>
      <c r="G19" s="113">
        <f aca="true" t="shared" si="0" ref="G19:G24">F19/E19</f>
        <v>0.999797340066326</v>
      </c>
    </row>
    <row r="20" spans="1:7" s="8" customFormat="1" ht="12.75">
      <c r="A20" s="56"/>
      <c r="B20" s="56"/>
      <c r="C20" s="59" t="s">
        <v>243</v>
      </c>
      <c r="D20" s="60">
        <v>226925</v>
      </c>
      <c r="E20" s="60">
        <v>226925</v>
      </c>
      <c r="F20" s="60">
        <v>226924.8</v>
      </c>
      <c r="G20" s="113">
        <f t="shared" si="0"/>
        <v>0.9999991186515368</v>
      </c>
    </row>
    <row r="21" spans="1:7" s="8" customFormat="1" ht="25.5">
      <c r="A21" s="56"/>
      <c r="B21" s="56"/>
      <c r="C21" s="66" t="s">
        <v>241</v>
      </c>
      <c r="D21" s="60">
        <f>D19-D20-D22</f>
        <v>3269223</v>
      </c>
      <c r="E21" s="60">
        <f>E19-E20-E22</f>
        <v>3456706</v>
      </c>
      <c r="F21" s="60">
        <f>F19-F20-F22</f>
        <v>3455959.35</v>
      </c>
      <c r="G21" s="113">
        <f t="shared" si="0"/>
        <v>0.9997839995649037</v>
      </c>
    </row>
    <row r="22" spans="1:7" s="8" customFormat="1" ht="12.75">
      <c r="A22" s="56"/>
      <c r="B22" s="56"/>
      <c r="C22" s="161" t="s">
        <v>240</v>
      </c>
      <c r="D22" s="162">
        <v>2400</v>
      </c>
      <c r="E22" s="162">
        <v>2100</v>
      </c>
      <c r="F22" s="162">
        <v>2099.9</v>
      </c>
      <c r="G22" s="163">
        <f t="shared" si="0"/>
        <v>0.999952380952381</v>
      </c>
    </row>
    <row r="23" spans="1:7" s="8" customFormat="1" ht="12.75">
      <c r="A23" s="56"/>
      <c r="B23" s="56"/>
      <c r="C23" s="164" t="s">
        <v>5</v>
      </c>
      <c r="D23" s="165">
        <v>0</v>
      </c>
      <c r="E23" s="165">
        <v>458596</v>
      </c>
      <c r="F23" s="165">
        <v>385060.49</v>
      </c>
      <c r="G23" s="166">
        <f t="shared" si="0"/>
        <v>0.8396507819518705</v>
      </c>
    </row>
    <row r="24" spans="1:7" s="9" customFormat="1" ht="12.75">
      <c r="A24" s="56"/>
      <c r="B24" s="51" t="s">
        <v>77</v>
      </c>
      <c r="C24" s="137" t="s">
        <v>28</v>
      </c>
      <c r="D24" s="154">
        <f>D26+D31</f>
        <v>62891028</v>
      </c>
      <c r="E24" s="154">
        <f>E26+E31</f>
        <v>57251040</v>
      </c>
      <c r="F24" s="154">
        <f>F26+F31+F32</f>
        <v>51937589.14</v>
      </c>
      <c r="G24" s="110">
        <f t="shared" si="0"/>
        <v>0.9071903172413986</v>
      </c>
    </row>
    <row r="25" spans="1:7" s="8" customFormat="1" ht="12.75">
      <c r="A25" s="56"/>
      <c r="B25" s="56"/>
      <c r="C25" s="66" t="s">
        <v>1</v>
      </c>
      <c r="D25" s="60"/>
      <c r="E25" s="58"/>
      <c r="F25" s="58"/>
      <c r="G25" s="113"/>
    </row>
    <row r="26" spans="1:7" s="8" customFormat="1" ht="12.75">
      <c r="A26" s="56"/>
      <c r="B26" s="56"/>
      <c r="C26" s="66" t="s">
        <v>3</v>
      </c>
      <c r="D26" s="60">
        <v>8505944</v>
      </c>
      <c r="E26" s="60">
        <v>13694518</v>
      </c>
      <c r="F26" s="60">
        <v>12852837.91</v>
      </c>
      <c r="G26" s="113">
        <f aca="true" t="shared" si="1" ref="G26:G31">F26/E26</f>
        <v>0.9385389036693369</v>
      </c>
    </row>
    <row r="27" spans="1:7" s="8" customFormat="1" ht="12.75">
      <c r="A27" s="56"/>
      <c r="B27" s="56"/>
      <c r="C27" s="59" t="s">
        <v>243</v>
      </c>
      <c r="D27" s="60">
        <v>835928</v>
      </c>
      <c r="E27" s="60">
        <v>835928</v>
      </c>
      <c r="F27" s="60">
        <v>831914.86</v>
      </c>
      <c r="G27" s="113">
        <f t="shared" si="1"/>
        <v>0.9951991798336699</v>
      </c>
    </row>
    <row r="28" spans="1:7" s="8" customFormat="1" ht="25.5">
      <c r="A28" s="56"/>
      <c r="B28" s="56"/>
      <c r="C28" s="66" t="s">
        <v>241</v>
      </c>
      <c r="D28" s="60">
        <v>5094555</v>
      </c>
      <c r="E28" s="60">
        <f>7162059-12800</f>
        <v>7149259</v>
      </c>
      <c r="F28" s="60">
        <v>6420992.65</v>
      </c>
      <c r="G28" s="113">
        <f t="shared" si="1"/>
        <v>0.8981340094127238</v>
      </c>
    </row>
    <row r="29" spans="1:7" s="8" customFormat="1" ht="12.75">
      <c r="A29" s="56"/>
      <c r="B29" s="56"/>
      <c r="C29" s="66" t="s">
        <v>242</v>
      </c>
      <c r="D29" s="60">
        <v>2559461</v>
      </c>
      <c r="E29" s="60">
        <v>5696531</v>
      </c>
      <c r="F29" s="60">
        <f>5599930</f>
        <v>5599930</v>
      </c>
      <c r="G29" s="113">
        <f t="shared" si="1"/>
        <v>0.9830421356436049</v>
      </c>
    </row>
    <row r="30" spans="1:7" s="8" customFormat="1" ht="12.75">
      <c r="A30" s="56"/>
      <c r="B30" s="56"/>
      <c r="C30" s="161" t="s">
        <v>240</v>
      </c>
      <c r="D30" s="162">
        <f>D26-D27-D28-D29</f>
        <v>16000</v>
      </c>
      <c r="E30" s="162">
        <f>E26-E27-E28-E29</f>
        <v>12800</v>
      </c>
      <c r="F30" s="162">
        <v>12699.65</v>
      </c>
      <c r="G30" s="163">
        <f t="shared" si="1"/>
        <v>0.99216015625</v>
      </c>
    </row>
    <row r="31" spans="1:7" s="8" customFormat="1" ht="12.75">
      <c r="A31" s="56"/>
      <c r="B31" s="56"/>
      <c r="C31" s="167" t="s">
        <v>5</v>
      </c>
      <c r="D31" s="168">
        <v>54385084</v>
      </c>
      <c r="E31" s="169">
        <v>43556522</v>
      </c>
      <c r="F31" s="169">
        <v>38695257.23</v>
      </c>
      <c r="G31" s="170">
        <f t="shared" si="1"/>
        <v>0.8883918057093723</v>
      </c>
    </row>
    <row r="32" spans="1:7" s="8" customFormat="1" ht="12.75">
      <c r="A32" s="56"/>
      <c r="B32" s="56"/>
      <c r="C32" s="73" t="s">
        <v>218</v>
      </c>
      <c r="D32" s="74">
        <v>0</v>
      </c>
      <c r="E32" s="60">
        <v>0</v>
      </c>
      <c r="F32" s="60">
        <v>389494</v>
      </c>
      <c r="G32" s="118" t="s">
        <v>290</v>
      </c>
    </row>
    <row r="33" spans="1:7" s="8" customFormat="1" ht="12.75">
      <c r="A33" s="56"/>
      <c r="B33" s="56"/>
      <c r="C33" s="73" t="s">
        <v>235</v>
      </c>
      <c r="D33" s="74"/>
      <c r="E33" s="60"/>
      <c r="F33" s="60"/>
      <c r="G33" s="113"/>
    </row>
    <row r="34" spans="1:7" s="8" customFormat="1" ht="12.75">
      <c r="A34" s="56"/>
      <c r="B34" s="56"/>
      <c r="C34" s="73" t="s">
        <v>234</v>
      </c>
      <c r="D34" s="74"/>
      <c r="E34" s="60"/>
      <c r="F34" s="60"/>
      <c r="G34" s="113"/>
    </row>
    <row r="35" spans="1:7" s="8" customFormat="1" ht="12.75">
      <c r="A35" s="56"/>
      <c r="B35" s="56"/>
      <c r="C35" s="75" t="s">
        <v>6</v>
      </c>
      <c r="D35" s="74">
        <v>51260764</v>
      </c>
      <c r="E35" s="74">
        <v>4960280</v>
      </c>
      <c r="F35" s="74">
        <v>4352149.18</v>
      </c>
      <c r="G35" s="113">
        <f>F35/E35</f>
        <v>0.8773999008120509</v>
      </c>
    </row>
    <row r="36" spans="1:7" s="8" customFormat="1" ht="12.75">
      <c r="A36" s="56"/>
      <c r="B36" s="61"/>
      <c r="C36" s="62" t="s">
        <v>7</v>
      </c>
      <c r="D36" s="63">
        <v>3124320</v>
      </c>
      <c r="E36" s="63">
        <v>38596242</v>
      </c>
      <c r="F36" s="63">
        <v>34343108.05</v>
      </c>
      <c r="G36" s="113">
        <f>F36/E36</f>
        <v>0.889804454278217</v>
      </c>
    </row>
    <row r="37" spans="1:7" s="9" customFormat="1" ht="12.75">
      <c r="A37" s="56"/>
      <c r="B37" s="56" t="s">
        <v>284</v>
      </c>
      <c r="C37" s="71" t="s">
        <v>237</v>
      </c>
      <c r="D37" s="72"/>
      <c r="E37" s="72">
        <f>E39+E43</f>
        <v>1800000</v>
      </c>
      <c r="F37" s="72">
        <f>F39</f>
        <v>1799933.71</v>
      </c>
      <c r="G37" s="110">
        <f>F37/E37</f>
        <v>0.9999631722222222</v>
      </c>
    </row>
    <row r="38" spans="1:7" s="8" customFormat="1" ht="12.75">
      <c r="A38" s="56"/>
      <c r="B38" s="56"/>
      <c r="C38" s="66" t="s">
        <v>1</v>
      </c>
      <c r="D38" s="60"/>
      <c r="E38" s="58"/>
      <c r="F38" s="58"/>
      <c r="G38" s="113"/>
    </row>
    <row r="39" spans="1:7" s="8" customFormat="1" ht="12.75">
      <c r="A39" s="56"/>
      <c r="B39" s="56"/>
      <c r="C39" s="66" t="s">
        <v>3</v>
      </c>
      <c r="D39" s="60">
        <v>0</v>
      </c>
      <c r="E39" s="60">
        <v>1800000</v>
      </c>
      <c r="F39" s="60">
        <v>1799933.71</v>
      </c>
      <c r="G39" s="113">
        <f>F39/E39</f>
        <v>0.9999631722222222</v>
      </c>
    </row>
    <row r="40" spans="1:7" s="8" customFormat="1" ht="25.5">
      <c r="A40" s="56"/>
      <c r="B40" s="56"/>
      <c r="C40" s="66" t="s">
        <v>241</v>
      </c>
      <c r="D40" s="60">
        <v>0</v>
      </c>
      <c r="E40" s="60">
        <v>1800000</v>
      </c>
      <c r="F40" s="60">
        <v>1799934</v>
      </c>
      <c r="G40" s="113">
        <f>F40/E40</f>
        <v>0.9999633333333333</v>
      </c>
    </row>
    <row r="41" spans="1:7" s="10" customFormat="1" ht="13.5">
      <c r="A41" s="53" t="s">
        <v>78</v>
      </c>
      <c r="B41" s="53"/>
      <c r="C41" s="64" t="s">
        <v>29</v>
      </c>
      <c r="D41" s="55">
        <f>D42+D48</f>
        <v>1214152</v>
      </c>
      <c r="E41" s="55">
        <f>E42+E48</f>
        <v>1047467</v>
      </c>
      <c r="F41" s="55">
        <f>F42+F48</f>
        <v>992680.23</v>
      </c>
      <c r="G41" s="112">
        <f>F41/E41</f>
        <v>0.9476959465071453</v>
      </c>
    </row>
    <row r="42" spans="1:7" s="9" customFormat="1" ht="12.75">
      <c r="A42" s="56"/>
      <c r="B42" s="56" t="s">
        <v>79</v>
      </c>
      <c r="C42" s="65" t="s">
        <v>30</v>
      </c>
      <c r="D42" s="58">
        <f>D44+D47</f>
        <v>1196520</v>
      </c>
      <c r="E42" s="58">
        <f>E44+E47</f>
        <v>1029835</v>
      </c>
      <c r="F42" s="58">
        <f>F44+F47</f>
        <v>976180.23</v>
      </c>
      <c r="G42" s="111">
        <f>F42/E42</f>
        <v>0.947899644117747</v>
      </c>
    </row>
    <row r="43" spans="1:7" s="8" customFormat="1" ht="12.75">
      <c r="A43" s="56"/>
      <c r="B43" s="56"/>
      <c r="C43" s="66" t="s">
        <v>1</v>
      </c>
      <c r="D43" s="60"/>
      <c r="E43" s="60"/>
      <c r="F43" s="60"/>
      <c r="G43" s="113"/>
    </row>
    <row r="44" spans="1:7" s="8" customFormat="1" ht="12.75">
      <c r="A44" s="56"/>
      <c r="B44" s="56"/>
      <c r="C44" s="66" t="s">
        <v>3</v>
      </c>
      <c r="D44" s="60">
        <v>41000</v>
      </c>
      <c r="E44" s="60">
        <v>49710</v>
      </c>
      <c r="F44" s="60">
        <v>47202.06</v>
      </c>
      <c r="G44" s="113">
        <f>F44/E44</f>
        <v>0.9495485817742908</v>
      </c>
    </row>
    <row r="45" spans="1:7" s="8" customFormat="1" ht="25.5">
      <c r="A45" s="56"/>
      <c r="B45" s="56"/>
      <c r="C45" s="66" t="s">
        <v>241</v>
      </c>
      <c r="D45" s="60">
        <v>21000</v>
      </c>
      <c r="E45" s="60">
        <v>29710</v>
      </c>
      <c r="F45" s="60">
        <v>27202.06</v>
      </c>
      <c r="G45" s="113">
        <f>F45/E45</f>
        <v>0.915585997980478</v>
      </c>
    </row>
    <row r="46" spans="1:7" s="8" customFormat="1" ht="12.75">
      <c r="A46" s="56"/>
      <c r="B46" s="56"/>
      <c r="C46" s="161" t="s">
        <v>242</v>
      </c>
      <c r="D46" s="162">
        <f>D44-D45</f>
        <v>20000</v>
      </c>
      <c r="E46" s="162">
        <f>E44-E45</f>
        <v>20000</v>
      </c>
      <c r="F46" s="162">
        <f>F44-F45</f>
        <v>19999.999999999996</v>
      </c>
      <c r="G46" s="163">
        <f>F46/E46</f>
        <v>0.9999999999999998</v>
      </c>
    </row>
    <row r="47" spans="1:7" s="8" customFormat="1" ht="12.75">
      <c r="A47" s="56"/>
      <c r="B47" s="56"/>
      <c r="C47" s="171" t="s">
        <v>5</v>
      </c>
      <c r="D47" s="165">
        <v>1155520</v>
      </c>
      <c r="E47" s="165">
        <v>980125</v>
      </c>
      <c r="F47" s="165">
        <v>928978.17</v>
      </c>
      <c r="G47" s="166">
        <f>F47/E47</f>
        <v>0.9478160132636144</v>
      </c>
    </row>
    <row r="48" spans="1:7" s="9" customFormat="1" ht="12.75">
      <c r="A48" s="56"/>
      <c r="B48" s="51" t="s">
        <v>80</v>
      </c>
      <c r="C48" s="76" t="s">
        <v>31</v>
      </c>
      <c r="D48" s="77">
        <f>D50</f>
        <v>17632</v>
      </c>
      <c r="E48" s="77">
        <f>E50</f>
        <v>17632</v>
      </c>
      <c r="F48" s="77">
        <f>F50</f>
        <v>16500</v>
      </c>
      <c r="G48" s="110">
        <f>F48/E48</f>
        <v>0.9357985480943739</v>
      </c>
    </row>
    <row r="49" spans="1:7" s="8" customFormat="1" ht="12.75">
      <c r="A49" s="56"/>
      <c r="B49" s="56"/>
      <c r="C49" s="66" t="s">
        <v>1</v>
      </c>
      <c r="D49" s="60"/>
      <c r="E49" s="60"/>
      <c r="F49" s="60"/>
      <c r="G49" s="113"/>
    </row>
    <row r="50" spans="1:7" s="8" customFormat="1" ht="25.5">
      <c r="A50" s="56"/>
      <c r="B50" s="56"/>
      <c r="C50" s="66" t="s">
        <v>247</v>
      </c>
      <c r="D50" s="60">
        <v>17632</v>
      </c>
      <c r="E50" s="60">
        <v>17632</v>
      </c>
      <c r="F50" s="60">
        <v>16500</v>
      </c>
      <c r="G50" s="113">
        <f>F50/E50</f>
        <v>0.9357985480943739</v>
      </c>
    </row>
    <row r="51" spans="1:7" s="10" customFormat="1" ht="13.5">
      <c r="A51" s="53" t="s">
        <v>81</v>
      </c>
      <c r="B51" s="53"/>
      <c r="C51" s="64" t="s">
        <v>32</v>
      </c>
      <c r="D51" s="55">
        <f>D52</f>
        <v>603162</v>
      </c>
      <c r="E51" s="55">
        <f>E52</f>
        <v>2131280</v>
      </c>
      <c r="F51" s="55">
        <f>F52</f>
        <v>1608053.67</v>
      </c>
      <c r="G51" s="112">
        <f>F51/E51</f>
        <v>0.754501365376675</v>
      </c>
    </row>
    <row r="52" spans="1:7" s="9" customFormat="1" ht="12.75">
      <c r="A52" s="56"/>
      <c r="B52" s="56" t="s">
        <v>82</v>
      </c>
      <c r="C52" s="65" t="s">
        <v>33</v>
      </c>
      <c r="D52" s="58">
        <f>D54+D57</f>
        <v>603162</v>
      </c>
      <c r="E52" s="58">
        <f>E54+E57</f>
        <v>2131280</v>
      </c>
      <c r="F52" s="58">
        <f>F54+F57</f>
        <v>1608053.67</v>
      </c>
      <c r="G52" s="111">
        <f>F52/E52</f>
        <v>0.754501365376675</v>
      </c>
    </row>
    <row r="53" spans="1:7" s="8" customFormat="1" ht="12.75">
      <c r="A53" s="56"/>
      <c r="B53" s="56"/>
      <c r="C53" s="59" t="s">
        <v>1</v>
      </c>
      <c r="D53" s="60"/>
      <c r="E53" s="60"/>
      <c r="F53" s="60"/>
      <c r="G53" s="113"/>
    </row>
    <row r="54" spans="1:7" s="8" customFormat="1" ht="12.75">
      <c r="A54" s="56"/>
      <c r="B54" s="56"/>
      <c r="C54" s="59" t="s">
        <v>3</v>
      </c>
      <c r="D54" s="60">
        <v>603162</v>
      </c>
      <c r="E54" s="60">
        <v>1675280</v>
      </c>
      <c r="F54" s="60">
        <v>1608053.67</v>
      </c>
      <c r="G54" s="113">
        <f aca="true" t="shared" si="2" ref="G54:G59">F54/E54</f>
        <v>0.9598715856453847</v>
      </c>
    </row>
    <row r="55" spans="1:7" s="8" customFormat="1" ht="12.75">
      <c r="A55" s="56"/>
      <c r="B55" s="56"/>
      <c r="C55" s="59" t="s">
        <v>243</v>
      </c>
      <c r="D55" s="60">
        <v>0</v>
      </c>
      <c r="E55" s="60">
        <v>64954</v>
      </c>
      <c r="F55" s="60">
        <v>64946.2</v>
      </c>
      <c r="G55" s="113">
        <f t="shared" si="2"/>
        <v>0.9998799150167811</v>
      </c>
    </row>
    <row r="56" spans="1:7" s="8" customFormat="1" ht="25.5">
      <c r="A56" s="56"/>
      <c r="B56" s="56"/>
      <c r="C56" s="161" t="s">
        <v>241</v>
      </c>
      <c r="D56" s="162">
        <f>D54-D55</f>
        <v>603162</v>
      </c>
      <c r="E56" s="162">
        <f>E54-E55</f>
        <v>1610326</v>
      </c>
      <c r="F56" s="162">
        <f>F54-F55</f>
        <v>1543107.47</v>
      </c>
      <c r="G56" s="163">
        <f t="shared" si="2"/>
        <v>0.9582578123932669</v>
      </c>
    </row>
    <row r="57" spans="1:7" s="8" customFormat="1" ht="12.75">
      <c r="A57" s="61"/>
      <c r="B57" s="61"/>
      <c r="C57" s="171" t="s">
        <v>5</v>
      </c>
      <c r="D57" s="165"/>
      <c r="E57" s="165">
        <v>456000</v>
      </c>
      <c r="F57" s="165">
        <v>0</v>
      </c>
      <c r="G57" s="166">
        <f t="shared" si="2"/>
        <v>0</v>
      </c>
    </row>
    <row r="58" spans="1:7" s="10" customFormat="1" ht="13.5">
      <c r="A58" s="53" t="s">
        <v>83</v>
      </c>
      <c r="B58" s="53"/>
      <c r="C58" s="64" t="s">
        <v>34</v>
      </c>
      <c r="D58" s="55">
        <f>D59+D62+D65+D68</f>
        <v>1060066</v>
      </c>
      <c r="E58" s="55">
        <f>E59+E62+E65+E68+E73</f>
        <v>1073124</v>
      </c>
      <c r="F58" s="55">
        <f>F59+F62+F65+F68+F73</f>
        <v>1070874.05</v>
      </c>
      <c r="G58" s="112">
        <f t="shared" si="2"/>
        <v>0.9979033643828673</v>
      </c>
    </row>
    <row r="59" spans="1:7" s="9" customFormat="1" ht="25.5">
      <c r="A59" s="51"/>
      <c r="B59" s="54" t="s">
        <v>84</v>
      </c>
      <c r="C59" s="82" t="s">
        <v>35</v>
      </c>
      <c r="D59" s="134">
        <f>D61</f>
        <v>414000</v>
      </c>
      <c r="E59" s="134">
        <f>E61</f>
        <v>414000</v>
      </c>
      <c r="F59" s="134">
        <f>F61</f>
        <v>414000</v>
      </c>
      <c r="G59" s="135">
        <f t="shared" si="2"/>
        <v>1</v>
      </c>
    </row>
    <row r="60" spans="1:7" s="8" customFormat="1" ht="12.75">
      <c r="A60" s="56"/>
      <c r="B60" s="56"/>
      <c r="C60" s="66" t="s">
        <v>1</v>
      </c>
      <c r="D60" s="60"/>
      <c r="E60" s="60"/>
      <c r="F60" s="60"/>
      <c r="G60" s="113"/>
    </row>
    <row r="61" spans="1:7" s="8" customFormat="1" ht="25.5">
      <c r="A61" s="56"/>
      <c r="B61" s="56"/>
      <c r="C61" s="66" t="s">
        <v>248</v>
      </c>
      <c r="D61" s="60">
        <v>414000</v>
      </c>
      <c r="E61" s="60">
        <v>414000</v>
      </c>
      <c r="F61" s="60">
        <v>414000</v>
      </c>
      <c r="G61" s="113">
        <f>F61/E61</f>
        <v>1</v>
      </c>
    </row>
    <row r="62" spans="1:7" s="9" customFormat="1" ht="25.5">
      <c r="A62" s="56"/>
      <c r="B62" s="51" t="s">
        <v>85</v>
      </c>
      <c r="C62" s="76" t="s">
        <v>36</v>
      </c>
      <c r="D62" s="77">
        <f>D64</f>
        <v>141000</v>
      </c>
      <c r="E62" s="77">
        <f>E64</f>
        <v>141000</v>
      </c>
      <c r="F62" s="77">
        <f>F64</f>
        <v>138830.82</v>
      </c>
      <c r="G62" s="110">
        <f>F62/E62</f>
        <v>0.9846157446808511</v>
      </c>
    </row>
    <row r="63" spans="1:7" s="8" customFormat="1" ht="12.75">
      <c r="A63" s="56"/>
      <c r="B63" s="56"/>
      <c r="C63" s="66" t="s">
        <v>1</v>
      </c>
      <c r="D63" s="60"/>
      <c r="E63" s="60"/>
      <c r="F63" s="60"/>
      <c r="G63" s="113"/>
    </row>
    <row r="64" spans="1:7" s="8" customFormat="1" ht="25.5">
      <c r="A64" s="56"/>
      <c r="B64" s="56"/>
      <c r="C64" s="66" t="s">
        <v>248</v>
      </c>
      <c r="D64" s="60">
        <v>141000</v>
      </c>
      <c r="E64" s="60">
        <v>141000</v>
      </c>
      <c r="F64" s="60">
        <v>138830.82</v>
      </c>
      <c r="G64" s="113">
        <f>F64/E64</f>
        <v>0.9846157446808511</v>
      </c>
    </row>
    <row r="65" spans="1:7" s="9" customFormat="1" ht="12.75">
      <c r="A65" s="56"/>
      <c r="B65" s="51" t="s">
        <v>86</v>
      </c>
      <c r="C65" s="76" t="s">
        <v>37</v>
      </c>
      <c r="D65" s="77">
        <f>D67</f>
        <v>6766</v>
      </c>
      <c r="E65" s="77">
        <f>E67</f>
        <v>6766</v>
      </c>
      <c r="F65" s="77">
        <f>F67</f>
        <v>6765.39</v>
      </c>
      <c r="G65" s="110">
        <f>F65/E65</f>
        <v>0.9999098433343186</v>
      </c>
    </row>
    <row r="66" spans="1:7" s="8" customFormat="1" ht="12.75">
      <c r="A66" s="56"/>
      <c r="B66" s="56"/>
      <c r="C66" s="66" t="s">
        <v>1</v>
      </c>
      <c r="D66" s="60"/>
      <c r="E66" s="60"/>
      <c r="F66" s="60"/>
      <c r="G66" s="113"/>
    </row>
    <row r="67" spans="1:7" s="8" customFormat="1" ht="25.5">
      <c r="A67" s="56"/>
      <c r="B67" s="56"/>
      <c r="C67" s="66" t="s">
        <v>247</v>
      </c>
      <c r="D67" s="60">
        <v>6766</v>
      </c>
      <c r="E67" s="60">
        <v>6766</v>
      </c>
      <c r="F67" s="60">
        <v>6765.39</v>
      </c>
      <c r="G67" s="113">
        <f>F67/E67</f>
        <v>0.9999098433343186</v>
      </c>
    </row>
    <row r="68" spans="1:7" s="9" customFormat="1" ht="12.75">
      <c r="A68" s="56"/>
      <c r="B68" s="51" t="s">
        <v>87</v>
      </c>
      <c r="C68" s="76" t="s">
        <v>38</v>
      </c>
      <c r="D68" s="77">
        <f>D70</f>
        <v>498300</v>
      </c>
      <c r="E68" s="77">
        <f>E70</f>
        <v>510358</v>
      </c>
      <c r="F68" s="77">
        <f>F70</f>
        <v>510282.8</v>
      </c>
      <c r="G68" s="110">
        <f>F68/E68</f>
        <v>0.9998526524518083</v>
      </c>
    </row>
    <row r="69" spans="1:7" s="8" customFormat="1" ht="12.75">
      <c r="A69" s="56"/>
      <c r="B69" s="56"/>
      <c r="C69" s="66" t="s">
        <v>1</v>
      </c>
      <c r="D69" s="60"/>
      <c r="E69" s="60"/>
      <c r="F69" s="60"/>
      <c r="G69" s="113"/>
    </row>
    <row r="70" spans="1:7" s="8" customFormat="1" ht="12.75">
      <c r="A70" s="56"/>
      <c r="B70" s="56"/>
      <c r="C70" s="66" t="s">
        <v>3</v>
      </c>
      <c r="D70" s="60">
        <v>498300</v>
      </c>
      <c r="E70" s="60">
        <v>510358</v>
      </c>
      <c r="F70" s="60">
        <v>510282.8</v>
      </c>
      <c r="G70" s="113">
        <f>F70/E70</f>
        <v>0.9998526524518083</v>
      </c>
    </row>
    <row r="71" spans="1:7" s="8" customFormat="1" ht="12.75">
      <c r="A71" s="56"/>
      <c r="B71" s="56"/>
      <c r="C71" s="59" t="s">
        <v>243</v>
      </c>
      <c r="D71" s="60">
        <v>433700</v>
      </c>
      <c r="E71" s="60">
        <v>422841</v>
      </c>
      <c r="F71" s="60">
        <v>422836.04</v>
      </c>
      <c r="G71" s="113">
        <f>F71/E71</f>
        <v>0.9999882698224628</v>
      </c>
    </row>
    <row r="72" spans="1:7" s="8" customFormat="1" ht="25.5">
      <c r="A72" s="56"/>
      <c r="B72" s="56"/>
      <c r="C72" s="66" t="s">
        <v>241</v>
      </c>
      <c r="D72" s="60">
        <f>D70-D71</f>
        <v>64600</v>
      </c>
      <c r="E72" s="60">
        <f>E70-E71</f>
        <v>87517</v>
      </c>
      <c r="F72" s="60">
        <f>F70-F71</f>
        <v>87446.76000000001</v>
      </c>
      <c r="G72" s="113">
        <f>F72/E72</f>
        <v>0.9991974130740314</v>
      </c>
    </row>
    <row r="73" spans="1:7" s="9" customFormat="1" ht="12.75">
      <c r="A73" s="56"/>
      <c r="B73" s="51" t="s">
        <v>244</v>
      </c>
      <c r="C73" s="76" t="s">
        <v>237</v>
      </c>
      <c r="D73" s="77">
        <f>D75</f>
        <v>0</v>
      </c>
      <c r="E73" s="77">
        <f>E75</f>
        <v>1000</v>
      </c>
      <c r="F73" s="77">
        <f>F75</f>
        <v>995.04</v>
      </c>
      <c r="G73" s="150">
        <f>F73/E73</f>
        <v>0.9950399999999999</v>
      </c>
    </row>
    <row r="74" spans="1:7" s="8" customFormat="1" ht="12.75">
      <c r="A74" s="56"/>
      <c r="B74" s="56"/>
      <c r="C74" s="66" t="s">
        <v>1</v>
      </c>
      <c r="D74" s="60"/>
      <c r="E74" s="60"/>
      <c r="F74" s="60"/>
      <c r="G74" s="113"/>
    </row>
    <row r="75" spans="1:7" s="8" customFormat="1" ht="12.75">
      <c r="A75" s="56"/>
      <c r="B75" s="56"/>
      <c r="C75" s="66" t="s">
        <v>3</v>
      </c>
      <c r="D75" s="60">
        <v>0</v>
      </c>
      <c r="E75" s="60">
        <v>1000</v>
      </c>
      <c r="F75" s="60">
        <v>995.04</v>
      </c>
      <c r="G75" s="113">
        <f>F75/E75</f>
        <v>0.9950399999999999</v>
      </c>
    </row>
    <row r="76" spans="1:7" s="8" customFormat="1" ht="25.5">
      <c r="A76" s="56"/>
      <c r="B76" s="56"/>
      <c r="C76" s="66" t="s">
        <v>241</v>
      </c>
      <c r="D76" s="60">
        <f>D75</f>
        <v>0</v>
      </c>
      <c r="E76" s="60">
        <f>E75</f>
        <v>1000</v>
      </c>
      <c r="F76" s="60">
        <f>F75</f>
        <v>995.04</v>
      </c>
      <c r="G76" s="113">
        <f>F76/E76</f>
        <v>0.9950399999999999</v>
      </c>
    </row>
    <row r="77" spans="1:7" s="10" customFormat="1" ht="13.5">
      <c r="A77" s="53" t="s">
        <v>88</v>
      </c>
      <c r="B77" s="53"/>
      <c r="C77" s="64" t="s">
        <v>39</v>
      </c>
      <c r="D77" s="55">
        <f>D78+D83+D89+D98+D110+D103</f>
        <v>11525015</v>
      </c>
      <c r="E77" s="55">
        <f>E78+E83+E89+E98+E110+E103</f>
        <v>12242216</v>
      </c>
      <c r="F77" s="55">
        <f>F78+F83+F89+F98+F110+F103</f>
        <v>11521687.45</v>
      </c>
      <c r="G77" s="112">
        <f>F77/E77</f>
        <v>0.9411439440375827</v>
      </c>
    </row>
    <row r="78" spans="1:7" s="9" customFormat="1" ht="12.75">
      <c r="A78" s="56"/>
      <c r="B78" s="56" t="s">
        <v>89</v>
      </c>
      <c r="C78" s="65" t="s">
        <v>40</v>
      </c>
      <c r="D78" s="58">
        <f>D80</f>
        <v>1667177</v>
      </c>
      <c r="E78" s="58">
        <f>E80</f>
        <v>1712977</v>
      </c>
      <c r="F78" s="58">
        <f>F80</f>
        <v>1654914.49</v>
      </c>
      <c r="G78" s="111">
        <f>F78/E78</f>
        <v>0.9661043259775234</v>
      </c>
    </row>
    <row r="79" spans="1:7" s="8" customFormat="1" ht="12.75">
      <c r="A79" s="56"/>
      <c r="B79" s="56"/>
      <c r="C79" s="66" t="s">
        <v>1</v>
      </c>
      <c r="D79" s="60"/>
      <c r="E79" s="60"/>
      <c r="F79" s="60"/>
      <c r="G79" s="113"/>
    </row>
    <row r="80" spans="1:7" s="8" customFormat="1" ht="12.75">
      <c r="A80" s="56"/>
      <c r="B80" s="56"/>
      <c r="C80" s="66" t="s">
        <v>3</v>
      </c>
      <c r="D80" s="78">
        <v>1667177</v>
      </c>
      <c r="E80" s="78">
        <v>1712977</v>
      </c>
      <c r="F80" s="78">
        <v>1654914.49</v>
      </c>
      <c r="G80" s="113">
        <f>F80/E80</f>
        <v>0.9661043259775234</v>
      </c>
    </row>
    <row r="81" spans="1:7" s="8" customFormat="1" ht="12.75">
      <c r="A81" s="56"/>
      <c r="B81" s="56"/>
      <c r="C81" s="59" t="s">
        <v>243</v>
      </c>
      <c r="D81" s="78">
        <v>1667000</v>
      </c>
      <c r="E81" s="78">
        <v>1712800</v>
      </c>
      <c r="F81" s="78">
        <v>1654737.49</v>
      </c>
      <c r="G81" s="113">
        <f>F81/E81</f>
        <v>0.9661008232134517</v>
      </c>
    </row>
    <row r="82" spans="1:7" s="8" customFormat="1" ht="25.5">
      <c r="A82" s="56"/>
      <c r="B82" s="56"/>
      <c r="C82" s="66" t="s">
        <v>241</v>
      </c>
      <c r="D82" s="78">
        <f>D80-D81</f>
        <v>177</v>
      </c>
      <c r="E82" s="78">
        <f>E80-E81</f>
        <v>177</v>
      </c>
      <c r="F82" s="78">
        <f>F80-F81</f>
        <v>177</v>
      </c>
      <c r="G82" s="113">
        <f>F82/E82</f>
        <v>1</v>
      </c>
    </row>
    <row r="83" spans="1:7" s="9" customFormat="1" ht="12.75">
      <c r="A83" s="56"/>
      <c r="B83" s="51" t="s">
        <v>90</v>
      </c>
      <c r="C83" s="76" t="s">
        <v>41</v>
      </c>
      <c r="D83" s="77">
        <f>D85</f>
        <v>503200</v>
      </c>
      <c r="E83" s="77">
        <f>E85+E88</f>
        <v>530570</v>
      </c>
      <c r="F83" s="77">
        <f>F85+F88</f>
        <v>487679.36</v>
      </c>
      <c r="G83" s="110">
        <f>F83/E83</f>
        <v>0.9191612039881637</v>
      </c>
    </row>
    <row r="84" spans="1:7" s="8" customFormat="1" ht="12.75">
      <c r="A84" s="56"/>
      <c r="B84" s="56"/>
      <c r="C84" s="66" t="s">
        <v>1</v>
      </c>
      <c r="D84" s="60"/>
      <c r="E84" s="60"/>
      <c r="F84" s="60"/>
      <c r="G84" s="113"/>
    </row>
    <row r="85" spans="1:7" s="8" customFormat="1" ht="12.75">
      <c r="A85" s="56"/>
      <c r="B85" s="56"/>
      <c r="C85" s="66" t="s">
        <v>249</v>
      </c>
      <c r="D85" s="60">
        <v>503200</v>
      </c>
      <c r="E85" s="60">
        <v>525200</v>
      </c>
      <c r="F85" s="60">
        <v>482311.36</v>
      </c>
      <c r="G85" s="113">
        <f>F85/E85</f>
        <v>0.9183384615384615</v>
      </c>
    </row>
    <row r="86" spans="1:7" s="8" customFormat="1" ht="25.5">
      <c r="A86" s="56"/>
      <c r="B86" s="56"/>
      <c r="C86" s="66" t="s">
        <v>241</v>
      </c>
      <c r="D86" s="60">
        <v>25200</v>
      </c>
      <c r="E86" s="60">
        <v>23200</v>
      </c>
      <c r="F86" s="60">
        <v>20040</v>
      </c>
      <c r="G86" s="113">
        <f>F86/E86</f>
        <v>0.8637931034482759</v>
      </c>
    </row>
    <row r="87" spans="1:7" s="8" customFormat="1" ht="12.75">
      <c r="A87" s="56"/>
      <c r="B87" s="56"/>
      <c r="C87" s="161" t="s">
        <v>240</v>
      </c>
      <c r="D87" s="162">
        <f>D85-D86</f>
        <v>478000</v>
      </c>
      <c r="E87" s="162">
        <f>E85-E86</f>
        <v>502000</v>
      </c>
      <c r="F87" s="162">
        <f>F85-F86</f>
        <v>462271.36</v>
      </c>
      <c r="G87" s="163">
        <f>F87/E87</f>
        <v>0.9208592828685259</v>
      </c>
    </row>
    <row r="88" spans="1:7" s="8" customFormat="1" ht="12.75">
      <c r="A88" s="56"/>
      <c r="B88" s="56"/>
      <c r="C88" s="164" t="s">
        <v>5</v>
      </c>
      <c r="D88" s="165">
        <v>0</v>
      </c>
      <c r="E88" s="165">
        <v>5370</v>
      </c>
      <c r="F88" s="165">
        <v>5368</v>
      </c>
      <c r="G88" s="166">
        <f>F88/E88</f>
        <v>0.9996275605214152</v>
      </c>
    </row>
    <row r="89" spans="1:7" s="9" customFormat="1" ht="12.75">
      <c r="A89" s="56"/>
      <c r="B89" s="51" t="s">
        <v>91</v>
      </c>
      <c r="C89" s="76" t="s">
        <v>42</v>
      </c>
      <c r="D89" s="77">
        <f>D91+D96</f>
        <v>9065213</v>
      </c>
      <c r="E89" s="77">
        <f>E91+E96</f>
        <v>9652891</v>
      </c>
      <c r="F89" s="77">
        <f>F91+F96+F97</f>
        <v>9075606.19</v>
      </c>
      <c r="G89" s="110">
        <f>F89/E89</f>
        <v>0.9401956564100847</v>
      </c>
    </row>
    <row r="90" spans="1:7" s="8" customFormat="1" ht="12.75">
      <c r="A90" s="56"/>
      <c r="B90" s="56"/>
      <c r="C90" s="66" t="s">
        <v>1</v>
      </c>
      <c r="D90" s="60"/>
      <c r="E90" s="60"/>
      <c r="F90" s="60"/>
      <c r="G90" s="113"/>
    </row>
    <row r="91" spans="1:7" s="8" customFormat="1" ht="12.75">
      <c r="A91" s="56"/>
      <c r="B91" s="56"/>
      <c r="C91" s="66" t="s">
        <v>3</v>
      </c>
      <c r="D91" s="60">
        <v>8524964</v>
      </c>
      <c r="E91" s="60">
        <v>8949622</v>
      </c>
      <c r="F91" s="60">
        <v>8745759.12</v>
      </c>
      <c r="G91" s="113">
        <f aca="true" t="shared" si="3" ref="G91:G98">F91/E91</f>
        <v>0.9772210625208527</v>
      </c>
    </row>
    <row r="92" spans="1:7" s="8" customFormat="1" ht="12.75">
      <c r="A92" s="56"/>
      <c r="B92" s="56"/>
      <c r="C92" s="59" t="s">
        <v>243</v>
      </c>
      <c r="D92" s="60">
        <v>4914575</v>
      </c>
      <c r="E92" s="60">
        <v>5016953</v>
      </c>
      <c r="F92" s="60">
        <v>4980895.79</v>
      </c>
      <c r="G92" s="113">
        <f t="shared" si="3"/>
        <v>0.9928129264914382</v>
      </c>
    </row>
    <row r="93" spans="1:7" s="8" customFormat="1" ht="25.5">
      <c r="A93" s="56"/>
      <c r="B93" s="56"/>
      <c r="C93" s="66" t="s">
        <v>241</v>
      </c>
      <c r="D93" s="60">
        <v>3510441</v>
      </c>
      <c r="E93" s="60">
        <f>E91-E92-E94-E95</f>
        <v>3829954</v>
      </c>
      <c r="F93" s="60">
        <f>F91-F92-F94-F95</f>
        <v>3662148.329999999</v>
      </c>
      <c r="G93" s="113">
        <f t="shared" si="3"/>
        <v>0.9561859829125883</v>
      </c>
    </row>
    <row r="94" spans="1:7" s="8" customFormat="1" ht="12.75">
      <c r="A94" s="56"/>
      <c r="B94" s="56"/>
      <c r="C94" s="66" t="s">
        <v>242</v>
      </c>
      <c r="D94" s="60">
        <f>D91-D92-D93-D95</f>
        <v>95948</v>
      </c>
      <c r="E94" s="60">
        <v>95948</v>
      </c>
      <c r="F94" s="60">
        <v>95948</v>
      </c>
      <c r="G94" s="113">
        <f t="shared" si="3"/>
        <v>1</v>
      </c>
    </row>
    <row r="95" spans="1:7" s="8" customFormat="1" ht="12.75">
      <c r="A95" s="56"/>
      <c r="B95" s="56"/>
      <c r="C95" s="161" t="s">
        <v>240</v>
      </c>
      <c r="D95" s="162">
        <v>4000</v>
      </c>
      <c r="E95" s="162">
        <v>6767</v>
      </c>
      <c r="F95" s="162">
        <v>6767</v>
      </c>
      <c r="G95" s="163"/>
    </row>
    <row r="96" spans="1:7" s="8" customFormat="1" ht="12.75">
      <c r="A96" s="56"/>
      <c r="B96" s="56"/>
      <c r="C96" s="167" t="s">
        <v>5</v>
      </c>
      <c r="D96" s="168">
        <v>540249</v>
      </c>
      <c r="E96" s="169">
        <v>703269</v>
      </c>
      <c r="F96" s="169">
        <v>205512.07</v>
      </c>
      <c r="G96" s="170">
        <f t="shared" si="3"/>
        <v>0.29222398541667555</v>
      </c>
    </row>
    <row r="97" spans="1:7" s="8" customFormat="1" ht="12.75">
      <c r="A97" s="56"/>
      <c r="B97" s="56"/>
      <c r="C97" s="73" t="s">
        <v>218</v>
      </c>
      <c r="D97" s="74"/>
      <c r="E97" s="60">
        <v>0</v>
      </c>
      <c r="F97" s="60">
        <v>124335</v>
      </c>
      <c r="G97" s="118" t="s">
        <v>290</v>
      </c>
    </row>
    <row r="98" spans="1:7" s="9" customFormat="1" ht="12.75">
      <c r="A98" s="56"/>
      <c r="B98" s="51" t="s">
        <v>92</v>
      </c>
      <c r="C98" s="145" t="s">
        <v>245</v>
      </c>
      <c r="D98" s="77">
        <f>D100</f>
        <v>15500</v>
      </c>
      <c r="E98" s="77">
        <f>E100</f>
        <v>36900</v>
      </c>
      <c r="F98" s="77">
        <f>F100</f>
        <v>36520.79</v>
      </c>
      <c r="G98" s="110">
        <f t="shared" si="3"/>
        <v>0.9897233062330624</v>
      </c>
    </row>
    <row r="99" spans="1:7" s="8" customFormat="1" ht="12.75">
      <c r="A99" s="56"/>
      <c r="B99" s="56"/>
      <c r="C99" s="66" t="s">
        <v>1</v>
      </c>
      <c r="D99" s="60"/>
      <c r="E99" s="60"/>
      <c r="F99" s="60"/>
      <c r="G99" s="113"/>
    </row>
    <row r="100" spans="1:7" s="8" customFormat="1" ht="12.75">
      <c r="A100" s="56"/>
      <c r="B100" s="56"/>
      <c r="C100" s="66" t="s">
        <v>3</v>
      </c>
      <c r="D100" s="60">
        <v>15500</v>
      </c>
      <c r="E100" s="60">
        <v>36900</v>
      </c>
      <c r="F100" s="60">
        <v>36520.79</v>
      </c>
      <c r="G100" s="113">
        <f>F100/E100</f>
        <v>0.9897233062330624</v>
      </c>
    </row>
    <row r="101" spans="1:7" s="8" customFormat="1" ht="12.75">
      <c r="A101" s="56"/>
      <c r="B101" s="56"/>
      <c r="C101" s="59" t="s">
        <v>243</v>
      </c>
      <c r="D101" s="79">
        <v>14500</v>
      </c>
      <c r="E101" s="78">
        <v>13553</v>
      </c>
      <c r="F101" s="78">
        <v>13438.7</v>
      </c>
      <c r="G101" s="113">
        <f>F101/E101</f>
        <v>0.9915664428539808</v>
      </c>
    </row>
    <row r="102" spans="1:7" s="8" customFormat="1" ht="25.5">
      <c r="A102" s="56"/>
      <c r="B102" s="56"/>
      <c r="C102" s="66" t="s">
        <v>241</v>
      </c>
      <c r="D102" s="60">
        <f>D100-D101</f>
        <v>1000</v>
      </c>
      <c r="E102" s="60">
        <f>E100-E101</f>
        <v>23347</v>
      </c>
      <c r="F102" s="60">
        <f>F100-F101</f>
        <v>23082.09</v>
      </c>
      <c r="G102" s="113">
        <f>F102/E102</f>
        <v>0.9886533601747548</v>
      </c>
    </row>
    <row r="103" spans="1:7" s="8" customFormat="1" ht="12.75">
      <c r="A103" s="56"/>
      <c r="B103" s="51" t="s">
        <v>222</v>
      </c>
      <c r="C103" s="144" t="s">
        <v>223</v>
      </c>
      <c r="D103" s="77">
        <f>D105</f>
        <v>270925</v>
      </c>
      <c r="E103" s="136">
        <f>E105</f>
        <v>305878</v>
      </c>
      <c r="F103" s="136">
        <f>F105</f>
        <v>264005.07</v>
      </c>
      <c r="G103" s="150">
        <f>F103/E103</f>
        <v>0.8631057807361106</v>
      </c>
    </row>
    <row r="104" spans="1:7" s="8" customFormat="1" ht="12.75">
      <c r="A104" s="56"/>
      <c r="B104" s="56"/>
      <c r="C104" s="59" t="s">
        <v>1</v>
      </c>
      <c r="D104" s="60"/>
      <c r="E104" s="60"/>
      <c r="F104" s="60"/>
      <c r="G104" s="113"/>
    </row>
    <row r="105" spans="1:7" s="8" customFormat="1" ht="12.75">
      <c r="A105" s="56"/>
      <c r="B105" s="56"/>
      <c r="C105" s="59" t="s">
        <v>249</v>
      </c>
      <c r="D105" s="60">
        <v>270925</v>
      </c>
      <c r="E105" s="60">
        <v>305878</v>
      </c>
      <c r="F105" s="60">
        <v>264005.07</v>
      </c>
      <c r="G105" s="113">
        <f aca="true" t="shared" si="4" ref="G105:G110">F105/E105</f>
        <v>0.8631057807361106</v>
      </c>
    </row>
    <row r="106" spans="1:7" s="8" customFormat="1" ht="12.75">
      <c r="A106" s="56"/>
      <c r="B106" s="56"/>
      <c r="C106" s="59" t="s">
        <v>243</v>
      </c>
      <c r="D106" s="60">
        <v>2000</v>
      </c>
      <c r="E106" s="60">
        <v>4500</v>
      </c>
      <c r="F106" s="60">
        <v>4500</v>
      </c>
      <c r="G106" s="113">
        <f t="shared" si="4"/>
        <v>1</v>
      </c>
    </row>
    <row r="107" spans="1:7" s="8" customFormat="1" ht="25.5">
      <c r="A107" s="56"/>
      <c r="B107" s="56"/>
      <c r="C107" s="66" t="s">
        <v>241</v>
      </c>
      <c r="D107" s="60">
        <v>65000</v>
      </c>
      <c r="E107" s="60">
        <f>E105-E106-E108</f>
        <v>99953</v>
      </c>
      <c r="F107" s="60">
        <f>F105-F106-F108</f>
        <v>90148.6</v>
      </c>
      <c r="G107" s="113">
        <f t="shared" si="4"/>
        <v>0.9019098976518964</v>
      </c>
    </row>
    <row r="108" spans="1:7" s="8" customFormat="1" ht="38.25">
      <c r="A108" s="56"/>
      <c r="B108" s="56"/>
      <c r="C108" s="66" t="s">
        <v>250</v>
      </c>
      <c r="D108" s="60">
        <f>D109</f>
        <v>203925</v>
      </c>
      <c r="E108" s="60">
        <f>E109</f>
        <v>201425</v>
      </c>
      <c r="F108" s="60">
        <f>F109</f>
        <v>169356.47</v>
      </c>
      <c r="G108" s="113">
        <f t="shared" si="4"/>
        <v>0.8407917090728559</v>
      </c>
    </row>
    <row r="109" spans="1:7" s="8" customFormat="1" ht="12.75">
      <c r="A109" s="56"/>
      <c r="B109" s="56"/>
      <c r="C109" s="151" t="s">
        <v>251</v>
      </c>
      <c r="D109" s="60">
        <v>203925</v>
      </c>
      <c r="E109" s="60">
        <v>201425</v>
      </c>
      <c r="F109" s="60">
        <v>169356.47</v>
      </c>
      <c r="G109" s="113">
        <f t="shared" si="4"/>
        <v>0.8407917090728559</v>
      </c>
    </row>
    <row r="110" spans="1:7" s="8" customFormat="1" ht="12.75">
      <c r="A110" s="56"/>
      <c r="B110" s="51" t="s">
        <v>174</v>
      </c>
      <c r="C110" s="76" t="s">
        <v>31</v>
      </c>
      <c r="D110" s="77">
        <f>D112</f>
        <v>3000</v>
      </c>
      <c r="E110" s="77">
        <f>E112</f>
        <v>3000</v>
      </c>
      <c r="F110" s="77">
        <f>F112</f>
        <v>2961.55</v>
      </c>
      <c r="G110" s="150">
        <f t="shared" si="4"/>
        <v>0.9871833333333334</v>
      </c>
    </row>
    <row r="111" spans="1:7" s="8" customFormat="1" ht="12.75">
      <c r="A111" s="56"/>
      <c r="B111" s="56"/>
      <c r="C111" s="66" t="s">
        <v>1</v>
      </c>
      <c r="D111" s="60"/>
      <c r="E111" s="60"/>
      <c r="F111" s="60"/>
      <c r="G111" s="113"/>
    </row>
    <row r="112" spans="1:7" s="8" customFormat="1" ht="12.75">
      <c r="A112" s="56"/>
      <c r="B112" s="56"/>
      <c r="C112" s="66" t="s">
        <v>246</v>
      </c>
      <c r="D112" s="60">
        <v>3000</v>
      </c>
      <c r="E112" s="60">
        <v>3000</v>
      </c>
      <c r="F112" s="60">
        <v>2961.55</v>
      </c>
      <c r="G112" s="113">
        <f>F112/E112</f>
        <v>0.9871833333333334</v>
      </c>
    </row>
    <row r="113" spans="1:7" s="10" customFormat="1" ht="40.5">
      <c r="A113" s="53" t="s">
        <v>275</v>
      </c>
      <c r="B113" s="53"/>
      <c r="C113" s="64" t="s">
        <v>276</v>
      </c>
      <c r="D113" s="55">
        <f>D114</f>
        <v>0</v>
      </c>
      <c r="E113" s="55">
        <f>E114</f>
        <v>40926</v>
      </c>
      <c r="F113" s="55">
        <f>F114</f>
        <v>39391.68</v>
      </c>
      <c r="G113" s="112">
        <f>F113/E113</f>
        <v>0.9625098959096907</v>
      </c>
    </row>
    <row r="114" spans="1:7" s="9" customFormat="1" ht="38.25">
      <c r="A114" s="56"/>
      <c r="B114" s="56" t="s">
        <v>277</v>
      </c>
      <c r="C114" s="65" t="s">
        <v>278</v>
      </c>
      <c r="D114" s="58">
        <f>D116</f>
        <v>0</v>
      </c>
      <c r="E114" s="58">
        <f>E116</f>
        <v>40926</v>
      </c>
      <c r="F114" s="58">
        <f>F116</f>
        <v>39391.68</v>
      </c>
      <c r="G114" s="111">
        <f>F114/E114</f>
        <v>0.9625098959096907</v>
      </c>
    </row>
    <row r="115" spans="1:7" s="8" customFormat="1" ht="12.75">
      <c r="A115" s="56"/>
      <c r="B115" s="56"/>
      <c r="C115" s="66" t="s">
        <v>1</v>
      </c>
      <c r="D115" s="60"/>
      <c r="E115" s="60"/>
      <c r="F115" s="60"/>
      <c r="G115" s="113"/>
    </row>
    <row r="116" spans="1:7" s="8" customFormat="1" ht="12.75">
      <c r="A116" s="56"/>
      <c r="B116" s="56"/>
      <c r="C116" s="66" t="s">
        <v>3</v>
      </c>
      <c r="D116" s="78">
        <v>0</v>
      </c>
      <c r="E116" s="78">
        <v>40926</v>
      </c>
      <c r="F116" s="78">
        <v>39391.68</v>
      </c>
      <c r="G116" s="113">
        <f aca="true" t="shared" si="5" ref="G116:G121">F116/E116</f>
        <v>0.9625098959096907</v>
      </c>
    </row>
    <row r="117" spans="1:7" s="8" customFormat="1" ht="12.75">
      <c r="A117" s="56"/>
      <c r="B117" s="56"/>
      <c r="C117" s="59" t="s">
        <v>243</v>
      </c>
      <c r="D117" s="78">
        <v>0</v>
      </c>
      <c r="E117" s="78">
        <v>9034</v>
      </c>
      <c r="F117" s="78">
        <v>9027.71</v>
      </c>
      <c r="G117" s="113">
        <f t="shared" si="5"/>
        <v>0.9993037414212972</v>
      </c>
    </row>
    <row r="118" spans="1:7" s="8" customFormat="1" ht="25.5">
      <c r="A118" s="56"/>
      <c r="B118" s="56"/>
      <c r="C118" s="66" t="s">
        <v>241</v>
      </c>
      <c r="D118" s="78">
        <f>D116-D117</f>
        <v>0</v>
      </c>
      <c r="E118" s="78">
        <f>E116-E117-E119</f>
        <v>30022</v>
      </c>
      <c r="F118" s="78">
        <f>F116-F117-F119</f>
        <v>28893.97</v>
      </c>
      <c r="G118" s="113">
        <f t="shared" si="5"/>
        <v>0.9624265538605024</v>
      </c>
    </row>
    <row r="119" spans="1:7" s="8" customFormat="1" ht="12.75">
      <c r="A119" s="56"/>
      <c r="B119" s="56"/>
      <c r="C119" s="67" t="s">
        <v>240</v>
      </c>
      <c r="D119" s="78"/>
      <c r="E119" s="78">
        <v>1870</v>
      </c>
      <c r="F119" s="78">
        <v>1470</v>
      </c>
      <c r="G119" s="113">
        <f t="shared" si="5"/>
        <v>0.786096256684492</v>
      </c>
    </row>
    <row r="120" spans="1:7" s="10" customFormat="1" ht="27">
      <c r="A120" s="53" t="s">
        <v>93</v>
      </c>
      <c r="B120" s="53"/>
      <c r="C120" s="64" t="s">
        <v>43</v>
      </c>
      <c r="D120" s="55">
        <f>D132+D124+D139+D151+D142+D129</f>
        <v>7380000</v>
      </c>
      <c r="E120" s="55">
        <f>E132+E124+E139+E151+E142+E129+E121+E145</f>
        <v>8442078</v>
      </c>
      <c r="F120" s="55">
        <f>F132+F124+F139+F151+F142+F129+F121+F145</f>
        <v>8176875.640000001</v>
      </c>
      <c r="G120" s="112">
        <f t="shared" si="5"/>
        <v>0.9685856539112764</v>
      </c>
    </row>
    <row r="121" spans="1:7" s="10" customFormat="1" ht="13.5">
      <c r="A121" s="127"/>
      <c r="B121" s="56" t="s">
        <v>279</v>
      </c>
      <c r="C121" s="65" t="s">
        <v>280</v>
      </c>
      <c r="D121" s="58">
        <v>0</v>
      </c>
      <c r="E121" s="58">
        <f>E123</f>
        <v>25000</v>
      </c>
      <c r="F121" s="58">
        <f>F123</f>
        <v>25000</v>
      </c>
      <c r="G121" s="111">
        <f t="shared" si="5"/>
        <v>1</v>
      </c>
    </row>
    <row r="122" spans="1:7" s="10" customFormat="1" ht="13.5">
      <c r="A122" s="127"/>
      <c r="B122" s="127"/>
      <c r="C122" s="66" t="s">
        <v>1</v>
      </c>
      <c r="D122" s="60"/>
      <c r="E122" s="60"/>
      <c r="F122" s="60"/>
      <c r="G122" s="113"/>
    </row>
    <row r="123" spans="1:7" s="10" customFormat="1" ht="13.5">
      <c r="A123" s="127"/>
      <c r="B123" s="128"/>
      <c r="C123" s="67" t="s">
        <v>216</v>
      </c>
      <c r="D123" s="63">
        <v>0</v>
      </c>
      <c r="E123" s="63">
        <v>25000</v>
      </c>
      <c r="F123" s="63">
        <v>25000</v>
      </c>
      <c r="G123" s="114">
        <f>F123/E123</f>
        <v>1</v>
      </c>
    </row>
    <row r="124" spans="1:7" s="10" customFormat="1" ht="13.5">
      <c r="A124" s="127"/>
      <c r="B124" s="56" t="s">
        <v>94</v>
      </c>
      <c r="C124" s="65" t="s">
        <v>44</v>
      </c>
      <c r="D124" s="58">
        <f>D126</f>
        <v>2000</v>
      </c>
      <c r="E124" s="58">
        <f>E126</f>
        <v>4447</v>
      </c>
      <c r="F124" s="58">
        <f>F126</f>
        <v>4447</v>
      </c>
      <c r="G124" s="111">
        <f>F124/E124</f>
        <v>1</v>
      </c>
    </row>
    <row r="125" spans="1:7" s="10" customFormat="1" ht="13.5">
      <c r="A125" s="127"/>
      <c r="B125" s="127"/>
      <c r="C125" s="66" t="s">
        <v>1</v>
      </c>
      <c r="D125" s="60"/>
      <c r="E125" s="60"/>
      <c r="F125" s="60"/>
      <c r="G125" s="113"/>
    </row>
    <row r="126" spans="1:7" s="10" customFormat="1" ht="13.5">
      <c r="A126" s="127"/>
      <c r="B126" s="127"/>
      <c r="C126" s="66" t="s">
        <v>281</v>
      </c>
      <c r="D126" s="60">
        <f>D127+D128</f>
        <v>2000</v>
      </c>
      <c r="E126" s="60">
        <f>E127+E128</f>
        <v>4447</v>
      </c>
      <c r="F126" s="60">
        <f>F127+F128</f>
        <v>4447</v>
      </c>
      <c r="G126" s="113">
        <f>F126/E126</f>
        <v>1</v>
      </c>
    </row>
    <row r="127" spans="1:7" s="10" customFormat="1" ht="25.5">
      <c r="A127" s="127"/>
      <c r="B127" s="127"/>
      <c r="C127" s="66" t="s">
        <v>241</v>
      </c>
      <c r="D127" s="60">
        <v>0</v>
      </c>
      <c r="E127" s="60">
        <v>1947</v>
      </c>
      <c r="F127" s="60">
        <v>1947</v>
      </c>
      <c r="G127" s="113">
        <f>F127/E127</f>
        <v>1</v>
      </c>
    </row>
    <row r="128" spans="1:7" s="10" customFormat="1" ht="13.5">
      <c r="A128" s="127"/>
      <c r="B128" s="128"/>
      <c r="C128" s="67" t="s">
        <v>240</v>
      </c>
      <c r="D128" s="60">
        <v>2000</v>
      </c>
      <c r="E128" s="63">
        <v>2500</v>
      </c>
      <c r="F128" s="63">
        <v>2500</v>
      </c>
      <c r="G128" s="113">
        <f>F128/E128</f>
        <v>1</v>
      </c>
    </row>
    <row r="129" spans="1:7" s="10" customFormat="1" ht="13.5">
      <c r="A129" s="127"/>
      <c r="B129" s="56" t="s">
        <v>253</v>
      </c>
      <c r="C129" s="65" t="s">
        <v>254</v>
      </c>
      <c r="D129" s="77">
        <f>D131</f>
        <v>5000</v>
      </c>
      <c r="E129" s="58">
        <f>E131</f>
        <v>5000</v>
      </c>
      <c r="F129" s="58">
        <f>F131</f>
        <v>5000</v>
      </c>
      <c r="G129" s="110">
        <f>F129/E129</f>
        <v>1</v>
      </c>
    </row>
    <row r="130" spans="1:7" s="10" customFormat="1" ht="13.5">
      <c r="A130" s="127"/>
      <c r="B130" s="127"/>
      <c r="C130" s="66" t="s">
        <v>1</v>
      </c>
      <c r="D130" s="60"/>
      <c r="E130" s="60"/>
      <c r="F130" s="60"/>
      <c r="G130" s="113"/>
    </row>
    <row r="131" spans="1:7" s="10" customFormat="1" ht="13.5">
      <c r="A131" s="128"/>
      <c r="B131" s="128"/>
      <c r="C131" s="67" t="s">
        <v>246</v>
      </c>
      <c r="D131" s="63">
        <v>5000</v>
      </c>
      <c r="E131" s="63">
        <v>5000</v>
      </c>
      <c r="F131" s="63">
        <v>5000</v>
      </c>
      <c r="G131" s="114">
        <f>F131/E131</f>
        <v>1</v>
      </c>
    </row>
    <row r="132" spans="1:7" s="9" customFormat="1" ht="12.75">
      <c r="A132" s="56"/>
      <c r="B132" s="56" t="s">
        <v>95</v>
      </c>
      <c r="C132" s="65" t="s">
        <v>45</v>
      </c>
      <c r="D132" s="58">
        <f>D134+D138</f>
        <v>7352000</v>
      </c>
      <c r="E132" s="58">
        <f>E134+E138</f>
        <v>7875585</v>
      </c>
      <c r="F132" s="58">
        <f>F134+F138</f>
        <v>7875577.95</v>
      </c>
      <c r="G132" s="111">
        <f>F132/E132</f>
        <v>0.9999991048284033</v>
      </c>
    </row>
    <row r="133" spans="1:7" s="8" customFormat="1" ht="12.75">
      <c r="A133" s="56"/>
      <c r="B133" s="56"/>
      <c r="C133" s="66" t="s">
        <v>1</v>
      </c>
      <c r="D133" s="60"/>
      <c r="E133" s="60"/>
      <c r="F133" s="60"/>
      <c r="G133" s="113"/>
    </row>
    <row r="134" spans="1:7" s="8" customFormat="1" ht="12.75">
      <c r="A134" s="56"/>
      <c r="B134" s="56"/>
      <c r="C134" s="66" t="s">
        <v>3</v>
      </c>
      <c r="D134" s="60">
        <v>7352000</v>
      </c>
      <c r="E134" s="60">
        <v>7869585</v>
      </c>
      <c r="F134" s="60">
        <v>7869577.95</v>
      </c>
      <c r="G134" s="113">
        <f aca="true" t="shared" si="6" ref="G134:G139">F134/E134</f>
        <v>0.9999991041458984</v>
      </c>
    </row>
    <row r="135" spans="1:7" s="8" customFormat="1" ht="12.75">
      <c r="A135" s="56"/>
      <c r="B135" s="56"/>
      <c r="C135" s="59" t="s">
        <v>243</v>
      </c>
      <c r="D135" s="60">
        <v>6311854</v>
      </c>
      <c r="E135" s="60">
        <v>6619296</v>
      </c>
      <c r="F135" s="60">
        <v>6619294.25</v>
      </c>
      <c r="G135" s="113">
        <f t="shared" si="6"/>
        <v>0.9999997356214316</v>
      </c>
    </row>
    <row r="136" spans="1:7" s="8" customFormat="1" ht="25.5">
      <c r="A136" s="56"/>
      <c r="B136" s="56"/>
      <c r="C136" s="66" t="s">
        <v>241</v>
      </c>
      <c r="D136" s="60">
        <f>D134-D135-D137</f>
        <v>665146</v>
      </c>
      <c r="E136" s="60">
        <f>E134-E135-E137</f>
        <v>818208</v>
      </c>
      <c r="F136" s="60">
        <f>F134-F135-F137</f>
        <v>818203.3800000001</v>
      </c>
      <c r="G136" s="113">
        <f t="shared" si="6"/>
        <v>0.999994353514021</v>
      </c>
    </row>
    <row r="137" spans="1:7" s="8" customFormat="1" ht="12.75">
      <c r="A137" s="56"/>
      <c r="B137" s="56"/>
      <c r="C137" s="161" t="s">
        <v>240</v>
      </c>
      <c r="D137" s="162">
        <v>375000</v>
      </c>
      <c r="E137" s="162">
        <v>432081</v>
      </c>
      <c r="F137" s="162">
        <v>432080.32</v>
      </c>
      <c r="G137" s="113">
        <f t="shared" si="6"/>
        <v>0.9999984262210095</v>
      </c>
    </row>
    <row r="138" spans="1:7" s="8" customFormat="1" ht="12.75">
      <c r="A138" s="56"/>
      <c r="B138" s="61"/>
      <c r="C138" s="171" t="s">
        <v>5</v>
      </c>
      <c r="D138" s="165">
        <v>0</v>
      </c>
      <c r="E138" s="165">
        <v>6000</v>
      </c>
      <c r="F138" s="165">
        <v>6000</v>
      </c>
      <c r="G138" s="166">
        <f t="shared" si="6"/>
        <v>1</v>
      </c>
    </row>
    <row r="139" spans="1:7" s="8" customFormat="1" ht="12.75">
      <c r="A139" s="56"/>
      <c r="B139" s="56" t="s">
        <v>163</v>
      </c>
      <c r="C139" s="65" t="s">
        <v>164</v>
      </c>
      <c r="D139" s="58">
        <f>D141</f>
        <v>8000</v>
      </c>
      <c r="E139" s="58">
        <f>E141</f>
        <v>8000</v>
      </c>
      <c r="F139" s="58">
        <f>F141</f>
        <v>7995.4</v>
      </c>
      <c r="G139" s="110">
        <f t="shared" si="6"/>
        <v>0.999425</v>
      </c>
    </row>
    <row r="140" spans="1:7" s="8" customFormat="1" ht="12.75">
      <c r="A140" s="56"/>
      <c r="B140" s="56"/>
      <c r="C140" s="59" t="s">
        <v>1</v>
      </c>
      <c r="D140" s="60"/>
      <c r="E140" s="60"/>
      <c r="F140" s="60"/>
      <c r="G140" s="113"/>
    </row>
    <row r="141" spans="1:7" s="8" customFormat="1" ht="12.75">
      <c r="A141" s="56"/>
      <c r="B141" s="56"/>
      <c r="C141" s="59" t="s">
        <v>255</v>
      </c>
      <c r="D141" s="60">
        <v>8000</v>
      </c>
      <c r="E141" s="60">
        <v>8000</v>
      </c>
      <c r="F141" s="60">
        <v>7995.4</v>
      </c>
      <c r="G141" s="113">
        <f>F141/E141</f>
        <v>0.999425</v>
      </c>
    </row>
    <row r="142" spans="1:7" s="8" customFormat="1" ht="12.75">
      <c r="A142" s="56"/>
      <c r="B142" s="51" t="s">
        <v>224</v>
      </c>
      <c r="C142" s="139" t="s">
        <v>225</v>
      </c>
      <c r="D142" s="77">
        <f>D144</f>
        <v>3000</v>
      </c>
      <c r="E142" s="77">
        <f>E144</f>
        <v>6000</v>
      </c>
      <c r="F142" s="77">
        <f>F144</f>
        <v>3991.89</v>
      </c>
      <c r="G142" s="110">
        <f>F142/E142</f>
        <v>0.665315</v>
      </c>
    </row>
    <row r="143" spans="1:7" s="8" customFormat="1" ht="12.75">
      <c r="A143" s="56"/>
      <c r="B143" s="56"/>
      <c r="C143" s="59" t="s">
        <v>1</v>
      </c>
      <c r="D143" s="60"/>
      <c r="E143" s="60"/>
      <c r="F143" s="60"/>
      <c r="G143" s="113"/>
    </row>
    <row r="144" spans="1:7" s="8" customFormat="1" ht="25.5">
      <c r="A144" s="56"/>
      <c r="B144" s="56"/>
      <c r="C144" s="59" t="s">
        <v>256</v>
      </c>
      <c r="D144" s="60">
        <v>3000</v>
      </c>
      <c r="E144" s="60">
        <v>6000</v>
      </c>
      <c r="F144" s="60">
        <v>3991.89</v>
      </c>
      <c r="G144" s="113">
        <f>F144/E144</f>
        <v>0.665315</v>
      </c>
    </row>
    <row r="145" spans="1:7" s="8" customFormat="1" ht="12.75">
      <c r="A145" s="56"/>
      <c r="B145" s="51" t="s">
        <v>236</v>
      </c>
      <c r="C145" s="139" t="s">
        <v>237</v>
      </c>
      <c r="D145" s="77">
        <v>0</v>
      </c>
      <c r="E145" s="77">
        <f>E147+E150</f>
        <v>508046</v>
      </c>
      <c r="F145" s="77">
        <f>F147+F150</f>
        <v>247623.9</v>
      </c>
      <c r="G145" s="110">
        <f>F145/E145</f>
        <v>0.48740448699527206</v>
      </c>
    </row>
    <row r="146" spans="1:7" s="8" customFormat="1" ht="12.75">
      <c r="A146" s="56"/>
      <c r="B146" s="56"/>
      <c r="C146" s="59" t="s">
        <v>1</v>
      </c>
      <c r="D146" s="60"/>
      <c r="E146" s="60"/>
      <c r="F146" s="60"/>
      <c r="G146" s="113"/>
    </row>
    <row r="147" spans="1:7" s="8" customFormat="1" ht="12.75">
      <c r="A147" s="56"/>
      <c r="B147" s="56"/>
      <c r="C147" s="59" t="s">
        <v>2</v>
      </c>
      <c r="D147" s="60">
        <v>0</v>
      </c>
      <c r="E147" s="60">
        <v>503267</v>
      </c>
      <c r="F147" s="60">
        <v>242844.9</v>
      </c>
      <c r="G147" s="113">
        <f>F147/E147</f>
        <v>0.48253690387011267</v>
      </c>
    </row>
    <row r="148" spans="1:7" s="8" customFormat="1" ht="25.5">
      <c r="A148" s="56"/>
      <c r="B148" s="56"/>
      <c r="C148" s="59" t="s">
        <v>282</v>
      </c>
      <c r="D148" s="60">
        <v>0</v>
      </c>
      <c r="E148" s="60">
        <f>E147-E149</f>
        <v>502206</v>
      </c>
      <c r="F148" s="60">
        <f>F147-F149</f>
        <v>241784.84</v>
      </c>
      <c r="G148" s="113">
        <f>F148/E148</f>
        <v>0.48144554226751574</v>
      </c>
    </row>
    <row r="149" spans="1:7" s="8" customFormat="1" ht="12.75">
      <c r="A149" s="56"/>
      <c r="B149" s="56"/>
      <c r="C149" s="161" t="s">
        <v>242</v>
      </c>
      <c r="D149" s="162">
        <v>0</v>
      </c>
      <c r="E149" s="162">
        <v>1061</v>
      </c>
      <c r="F149" s="162">
        <v>1060.06</v>
      </c>
      <c r="G149" s="163">
        <f>F149/E149</f>
        <v>0.9991140433553252</v>
      </c>
    </row>
    <row r="150" spans="1:7" s="8" customFormat="1" ht="12.75">
      <c r="A150" s="56"/>
      <c r="B150" s="56"/>
      <c r="C150" s="172" t="s">
        <v>5</v>
      </c>
      <c r="D150" s="165">
        <v>0</v>
      </c>
      <c r="E150" s="165">
        <v>4779</v>
      </c>
      <c r="F150" s="165">
        <v>4779</v>
      </c>
      <c r="G150" s="166">
        <f>F150/E150</f>
        <v>1</v>
      </c>
    </row>
    <row r="151" spans="1:7" s="9" customFormat="1" ht="12.75">
      <c r="A151" s="56"/>
      <c r="B151" s="51" t="s">
        <v>156</v>
      </c>
      <c r="C151" s="137" t="s">
        <v>31</v>
      </c>
      <c r="D151" s="138">
        <f>D153</f>
        <v>10000</v>
      </c>
      <c r="E151" s="77">
        <f>E153</f>
        <v>10000</v>
      </c>
      <c r="F151" s="77">
        <f>F153</f>
        <v>7239.5</v>
      </c>
      <c r="G151" s="110">
        <f>F151/E151</f>
        <v>0.72395</v>
      </c>
    </row>
    <row r="152" spans="1:7" s="8" customFormat="1" ht="12.75">
      <c r="A152" s="56"/>
      <c r="B152" s="56"/>
      <c r="C152" s="73" t="s">
        <v>1</v>
      </c>
      <c r="D152" s="80"/>
      <c r="E152" s="60"/>
      <c r="F152" s="60"/>
      <c r="G152" s="113"/>
    </row>
    <row r="153" spans="1:7" s="8" customFormat="1" ht="25.5">
      <c r="A153" s="61"/>
      <c r="B153" s="61"/>
      <c r="C153" s="67" t="s">
        <v>247</v>
      </c>
      <c r="D153" s="81">
        <v>10000</v>
      </c>
      <c r="E153" s="63">
        <v>10000</v>
      </c>
      <c r="F153" s="63">
        <v>7239.5</v>
      </c>
      <c r="G153" s="114">
        <f>F153/E153</f>
        <v>0.72395</v>
      </c>
    </row>
    <row r="154" spans="1:7" s="10" customFormat="1" ht="13.5">
      <c r="A154" s="53" t="s">
        <v>96</v>
      </c>
      <c r="B154" s="53"/>
      <c r="C154" s="64" t="s">
        <v>46</v>
      </c>
      <c r="D154" s="55">
        <f>D155+D158</f>
        <v>1225389</v>
      </c>
      <c r="E154" s="55">
        <f>E155+E158</f>
        <v>1197483</v>
      </c>
      <c r="F154" s="55">
        <f>F155+F158</f>
        <v>1192794.43</v>
      </c>
      <c r="G154" s="112">
        <f>F154/E154</f>
        <v>0.9960846458780626</v>
      </c>
    </row>
    <row r="155" spans="1:7" s="9" customFormat="1" ht="25.5">
      <c r="A155" s="56"/>
      <c r="B155" s="56" t="s">
        <v>97</v>
      </c>
      <c r="C155" s="65" t="s">
        <v>47</v>
      </c>
      <c r="D155" s="58">
        <f>D157</f>
        <v>762017</v>
      </c>
      <c r="E155" s="58">
        <f>E157</f>
        <v>1197483</v>
      </c>
      <c r="F155" s="58">
        <f>F157</f>
        <v>1192794.43</v>
      </c>
      <c r="G155" s="111">
        <f>F155/E155</f>
        <v>0.9960846458780626</v>
      </c>
    </row>
    <row r="156" spans="1:7" s="8" customFormat="1" ht="12.75">
      <c r="A156" s="56"/>
      <c r="B156" s="56"/>
      <c r="C156" s="66" t="s">
        <v>1</v>
      </c>
      <c r="D156" s="60"/>
      <c r="E156" s="60"/>
      <c r="F156" s="60"/>
      <c r="G156" s="113"/>
    </row>
    <row r="157" spans="1:7" s="8" customFormat="1" ht="12.75">
      <c r="A157" s="56"/>
      <c r="B157" s="61"/>
      <c r="C157" s="67" t="s">
        <v>257</v>
      </c>
      <c r="D157" s="63">
        <v>762017</v>
      </c>
      <c r="E157" s="63">
        <v>1197483</v>
      </c>
      <c r="F157" s="63">
        <v>1192794.43</v>
      </c>
      <c r="G157" s="114">
        <f>F157/E157</f>
        <v>0.9960846458780626</v>
      </c>
    </row>
    <row r="158" spans="1:7" s="9" customFormat="1" ht="38.25">
      <c r="A158" s="56"/>
      <c r="B158" s="56" t="s">
        <v>258</v>
      </c>
      <c r="C158" s="65" t="s">
        <v>259</v>
      </c>
      <c r="D158" s="58">
        <f>D160</f>
        <v>463372</v>
      </c>
      <c r="E158" s="58">
        <f>E160</f>
        <v>0</v>
      </c>
      <c r="F158" s="58">
        <f>F160</f>
        <v>0</v>
      </c>
      <c r="G158" s="117" t="s">
        <v>290</v>
      </c>
    </row>
    <row r="159" spans="1:7" s="8" customFormat="1" ht="12.75">
      <c r="A159" s="56"/>
      <c r="B159" s="56"/>
      <c r="C159" s="66" t="s">
        <v>1</v>
      </c>
      <c r="D159" s="60"/>
      <c r="E159" s="60"/>
      <c r="F159" s="60"/>
      <c r="G159" s="113"/>
    </row>
    <row r="160" spans="1:7" s="8" customFormat="1" ht="25.5">
      <c r="A160" s="56"/>
      <c r="B160" s="61"/>
      <c r="C160" s="67" t="s">
        <v>260</v>
      </c>
      <c r="D160" s="63">
        <v>463372</v>
      </c>
      <c r="E160" s="63">
        <v>0</v>
      </c>
      <c r="F160" s="63">
        <v>0</v>
      </c>
      <c r="G160" s="119" t="s">
        <v>290</v>
      </c>
    </row>
    <row r="161" spans="1:7" s="10" customFormat="1" ht="13.5">
      <c r="A161" s="53" t="s">
        <v>98</v>
      </c>
      <c r="B161" s="53"/>
      <c r="C161" s="64" t="s">
        <v>48</v>
      </c>
      <c r="D161" s="55">
        <f>D162</f>
        <v>1961490</v>
      </c>
      <c r="E161" s="55">
        <f>E162</f>
        <v>157070</v>
      </c>
      <c r="F161" s="55">
        <f>F162</f>
        <v>0</v>
      </c>
      <c r="G161" s="116">
        <f>F161/E161</f>
        <v>0</v>
      </c>
    </row>
    <row r="162" spans="1:7" s="9" customFormat="1" ht="12.75">
      <c r="A162" s="61"/>
      <c r="B162" s="54" t="s">
        <v>99</v>
      </c>
      <c r="C162" s="82" t="s">
        <v>49</v>
      </c>
      <c r="D162" s="83">
        <v>1961490</v>
      </c>
      <c r="E162" s="83">
        <v>157070</v>
      </c>
      <c r="F162" s="84">
        <v>0</v>
      </c>
      <c r="G162" s="115">
        <f>F162/E162</f>
        <v>0</v>
      </c>
    </row>
    <row r="163" spans="1:7" s="10" customFormat="1" ht="13.5">
      <c r="A163" s="53" t="s">
        <v>100</v>
      </c>
      <c r="B163" s="53"/>
      <c r="C163" s="64" t="s">
        <v>50</v>
      </c>
      <c r="D163" s="55">
        <f>D164+D184+D193+D214+D222+D231+D239</f>
        <v>40211802</v>
      </c>
      <c r="E163" s="55">
        <f>E164+E184+E193+E214+E222+E239+E231</f>
        <v>45394344</v>
      </c>
      <c r="F163" s="55">
        <f>F164+F184+F193+F214+F222+F239+F231</f>
        <v>42771516.15</v>
      </c>
      <c r="G163" s="116">
        <f>F163/E163</f>
        <v>0.9422212632921846</v>
      </c>
    </row>
    <row r="164" spans="1:7" s="9" customFormat="1" ht="12.75">
      <c r="A164" s="56"/>
      <c r="B164" s="56" t="s">
        <v>101</v>
      </c>
      <c r="C164" s="65" t="s">
        <v>51</v>
      </c>
      <c r="D164" s="58">
        <f>D166+D171</f>
        <v>14458360</v>
      </c>
      <c r="E164" s="58">
        <f>E166+E171</f>
        <v>15572497</v>
      </c>
      <c r="F164" s="58">
        <f>F166+F171+F172</f>
        <v>15540316.23</v>
      </c>
      <c r="G164" s="117">
        <f>F164/E164</f>
        <v>0.9979334868390086</v>
      </c>
    </row>
    <row r="165" spans="1:7" s="8" customFormat="1" ht="12.75">
      <c r="A165" s="56"/>
      <c r="B165" s="56"/>
      <c r="C165" s="66" t="s">
        <v>1</v>
      </c>
      <c r="D165" s="60"/>
      <c r="E165" s="60"/>
      <c r="F165" s="60"/>
      <c r="G165" s="118"/>
    </row>
    <row r="166" spans="1:7" s="8" customFormat="1" ht="12.75">
      <c r="A166" s="56"/>
      <c r="B166" s="56"/>
      <c r="C166" s="66" t="s">
        <v>3</v>
      </c>
      <c r="D166" s="60">
        <v>13458360</v>
      </c>
      <c r="E166" s="60">
        <v>14142668</v>
      </c>
      <c r="F166" s="60">
        <v>14110487.4</v>
      </c>
      <c r="G166" s="118">
        <f aca="true" t="shared" si="7" ref="G166:G171">F166/E166</f>
        <v>0.9977245736094491</v>
      </c>
    </row>
    <row r="167" spans="1:8" s="8" customFormat="1" ht="12.75">
      <c r="A167" s="56"/>
      <c r="B167" s="56"/>
      <c r="C167" s="59" t="s">
        <v>243</v>
      </c>
      <c r="D167" s="60">
        <v>10166590</v>
      </c>
      <c r="E167" s="60">
        <v>10678738</v>
      </c>
      <c r="F167" s="60">
        <v>10660419.4</v>
      </c>
      <c r="G167" s="118">
        <f t="shared" si="7"/>
        <v>0.9982845725777709</v>
      </c>
      <c r="H167" s="12"/>
    </row>
    <row r="168" spans="1:7" s="8" customFormat="1" ht="25.5">
      <c r="A168" s="56"/>
      <c r="B168" s="56"/>
      <c r="C168" s="66" t="s">
        <v>241</v>
      </c>
      <c r="D168" s="60">
        <v>1979054</v>
      </c>
      <c r="E168" s="60">
        <f>E166-E167-E169-E170</f>
        <v>2097774</v>
      </c>
      <c r="F168" s="60">
        <f>F166-F167-F169-F170</f>
        <v>2084180.55</v>
      </c>
      <c r="G168" s="118">
        <f t="shared" si="7"/>
        <v>0.9935200598348536</v>
      </c>
    </row>
    <row r="169" spans="1:9" s="8" customFormat="1" ht="12.75">
      <c r="A169" s="56"/>
      <c r="B169" s="56"/>
      <c r="C169" s="66" t="s">
        <v>242</v>
      </c>
      <c r="D169" s="60">
        <f>D166-D167-D168-D170</f>
        <v>1305216</v>
      </c>
      <c r="E169" s="60">
        <v>1357433</v>
      </c>
      <c r="F169" s="60">
        <v>1357165</v>
      </c>
      <c r="G169" s="118">
        <f t="shared" si="7"/>
        <v>0.9998025685245607</v>
      </c>
      <c r="H169" s="12"/>
      <c r="I169" s="12"/>
    </row>
    <row r="170" spans="1:9" s="8" customFormat="1" ht="12.75">
      <c r="A170" s="56"/>
      <c r="B170" s="56"/>
      <c r="C170" s="161" t="s">
        <v>240</v>
      </c>
      <c r="D170" s="162">
        <v>7500</v>
      </c>
      <c r="E170" s="162">
        <v>8723</v>
      </c>
      <c r="F170" s="162">
        <v>8722.45</v>
      </c>
      <c r="G170" s="173">
        <f t="shared" si="7"/>
        <v>0.9999369482976042</v>
      </c>
      <c r="H170" s="12"/>
      <c r="I170" s="12"/>
    </row>
    <row r="171" spans="1:7" s="8" customFormat="1" ht="12.75">
      <c r="A171" s="56"/>
      <c r="B171" s="56"/>
      <c r="C171" s="174" t="s">
        <v>5</v>
      </c>
      <c r="D171" s="169">
        <v>1000000</v>
      </c>
      <c r="E171" s="169">
        <v>1429829</v>
      </c>
      <c r="F171" s="169">
        <v>897149.83</v>
      </c>
      <c r="G171" s="175">
        <f t="shared" si="7"/>
        <v>0.6274525345338499</v>
      </c>
    </row>
    <row r="172" spans="1:7" s="8" customFormat="1" ht="12.75">
      <c r="A172" s="56"/>
      <c r="B172" s="56"/>
      <c r="C172" s="66" t="s">
        <v>218</v>
      </c>
      <c r="D172" s="60">
        <v>0</v>
      </c>
      <c r="E172" s="60">
        <v>0</v>
      </c>
      <c r="F172" s="60">
        <v>532679</v>
      </c>
      <c r="G172" s="118" t="s">
        <v>290</v>
      </c>
    </row>
    <row r="173" spans="1:7" s="8" customFormat="1" ht="15.75" customHeight="1">
      <c r="A173" s="56"/>
      <c r="B173" s="56"/>
      <c r="C173" s="73" t="s">
        <v>135</v>
      </c>
      <c r="D173" s="74"/>
      <c r="E173" s="60"/>
      <c r="F173" s="60"/>
      <c r="G173" s="118"/>
    </row>
    <row r="174" spans="1:8" s="8" customFormat="1" ht="12.75">
      <c r="A174" s="56"/>
      <c r="B174" s="56"/>
      <c r="C174" s="59" t="s">
        <v>262</v>
      </c>
      <c r="D174" s="60">
        <v>3278297</v>
      </c>
      <c r="E174" s="60">
        <v>3304732</v>
      </c>
      <c r="F174" s="60">
        <v>3293099.25</v>
      </c>
      <c r="G174" s="118">
        <f aca="true" t="shared" si="8" ref="G174:G193">F174/E174</f>
        <v>0.9964799717496002</v>
      </c>
      <c r="H174" s="12"/>
    </row>
    <row r="175" spans="1:7" s="8" customFormat="1" ht="12.75">
      <c r="A175" s="56"/>
      <c r="B175" s="56"/>
      <c r="C175" s="59" t="s">
        <v>19</v>
      </c>
      <c r="D175" s="60">
        <v>2134942</v>
      </c>
      <c r="E175" s="60">
        <v>2337256</v>
      </c>
      <c r="F175" s="60">
        <v>2335129.5</v>
      </c>
      <c r="G175" s="118">
        <f t="shared" si="8"/>
        <v>0.9990901724073016</v>
      </c>
    </row>
    <row r="176" spans="1:7" s="8" customFormat="1" ht="12.75">
      <c r="A176" s="56"/>
      <c r="B176" s="56"/>
      <c r="C176" s="59" t="s">
        <v>210</v>
      </c>
      <c r="D176" s="60">
        <v>2753242</v>
      </c>
      <c r="E176" s="60">
        <v>2850709</v>
      </c>
      <c r="F176" s="60">
        <v>2847073.33</v>
      </c>
      <c r="G176" s="118">
        <f t="shared" si="8"/>
        <v>0.9987246435886652</v>
      </c>
    </row>
    <row r="177" spans="1:7" s="8" customFormat="1" ht="12.75">
      <c r="A177" s="56"/>
      <c r="B177" s="56"/>
      <c r="C177" s="59" t="s">
        <v>195</v>
      </c>
      <c r="D177" s="60">
        <v>1524010</v>
      </c>
      <c r="E177" s="60">
        <v>1639196</v>
      </c>
      <c r="F177" s="60">
        <v>1637540.95</v>
      </c>
      <c r="G177" s="118">
        <f t="shared" si="8"/>
        <v>0.998990328185281</v>
      </c>
    </row>
    <row r="178" spans="1:7" s="8" customFormat="1" ht="12.75">
      <c r="A178" s="56"/>
      <c r="B178" s="56"/>
      <c r="C178" s="59" t="s">
        <v>261</v>
      </c>
      <c r="D178" s="60">
        <v>2338172</v>
      </c>
      <c r="E178" s="60">
        <v>2128739</v>
      </c>
      <c r="F178" s="60">
        <v>2128585.1</v>
      </c>
      <c r="G178" s="118">
        <f t="shared" si="8"/>
        <v>0.999927703678093</v>
      </c>
    </row>
    <row r="179" spans="1:7" s="8" customFormat="1" ht="12.75">
      <c r="A179" s="56"/>
      <c r="B179" s="56"/>
      <c r="C179" s="59" t="s">
        <v>157</v>
      </c>
      <c r="D179" s="60">
        <v>77390</v>
      </c>
      <c r="E179" s="60">
        <v>68298</v>
      </c>
      <c r="F179" s="60">
        <v>68296.18</v>
      </c>
      <c r="G179" s="118">
        <f t="shared" si="8"/>
        <v>0.9999733520747313</v>
      </c>
    </row>
    <row r="180" spans="1:7" s="8" customFormat="1" ht="12.75">
      <c r="A180" s="56"/>
      <c r="B180" s="56"/>
      <c r="C180" s="59" t="s">
        <v>158</v>
      </c>
      <c r="D180" s="60">
        <v>47091</v>
      </c>
      <c r="E180" s="60">
        <v>52438</v>
      </c>
      <c r="F180" s="60">
        <v>52431.65</v>
      </c>
      <c r="G180" s="118">
        <f t="shared" si="8"/>
        <v>0.9998789046111599</v>
      </c>
    </row>
    <row r="181" spans="1:7" s="8" customFormat="1" ht="12.75">
      <c r="A181" s="56"/>
      <c r="B181" s="56"/>
      <c r="C181" s="59" t="s">
        <v>283</v>
      </c>
      <c r="D181" s="60">
        <v>0</v>
      </c>
      <c r="E181" s="60">
        <v>403867</v>
      </c>
      <c r="F181" s="60">
        <v>391166.44</v>
      </c>
      <c r="G181" s="118">
        <f t="shared" si="8"/>
        <v>0.9685526175696455</v>
      </c>
    </row>
    <row r="182" spans="1:7" s="8" customFormat="1" ht="12.75">
      <c r="A182" s="56"/>
      <c r="B182" s="56"/>
      <c r="C182" s="59" t="s">
        <v>102</v>
      </c>
      <c r="D182" s="60">
        <v>1305216</v>
      </c>
      <c r="E182" s="60">
        <f>E169</f>
        <v>1357433</v>
      </c>
      <c r="F182" s="60">
        <f>F169</f>
        <v>1357165</v>
      </c>
      <c r="G182" s="118">
        <f t="shared" si="8"/>
        <v>0.9998025685245607</v>
      </c>
    </row>
    <row r="183" spans="1:7" s="8" customFormat="1" ht="12.75">
      <c r="A183" s="56"/>
      <c r="B183" s="61"/>
      <c r="C183" s="62" t="s">
        <v>175</v>
      </c>
      <c r="D183" s="63">
        <v>1000000</v>
      </c>
      <c r="E183" s="63">
        <f>E171</f>
        <v>1429829</v>
      </c>
      <c r="F183" s="63">
        <f>F171</f>
        <v>897149.83</v>
      </c>
      <c r="G183" s="119">
        <f t="shared" si="8"/>
        <v>0.6274525345338499</v>
      </c>
    </row>
    <row r="184" spans="1:7" s="8" customFormat="1" ht="12.75">
      <c r="A184" s="56"/>
      <c r="B184" s="56" t="s">
        <v>165</v>
      </c>
      <c r="C184" s="65" t="s">
        <v>166</v>
      </c>
      <c r="D184" s="58">
        <f>D186</f>
        <v>1112200</v>
      </c>
      <c r="E184" s="58">
        <f>E186</f>
        <v>1049089</v>
      </c>
      <c r="F184" s="58">
        <f>F186</f>
        <v>1048166.13</v>
      </c>
      <c r="G184" s="117">
        <f t="shared" si="8"/>
        <v>0.9991203129572419</v>
      </c>
    </row>
    <row r="185" spans="1:7" s="8" customFormat="1" ht="12.75">
      <c r="A185" s="56"/>
      <c r="B185" s="56"/>
      <c r="C185" s="66" t="s">
        <v>1</v>
      </c>
      <c r="D185" s="60"/>
      <c r="E185" s="60"/>
      <c r="F185" s="60"/>
      <c r="G185" s="118"/>
    </row>
    <row r="186" spans="1:7" s="8" customFormat="1" ht="12.75">
      <c r="A186" s="56"/>
      <c r="B186" s="56"/>
      <c r="C186" s="66" t="s">
        <v>3</v>
      </c>
      <c r="D186" s="60">
        <v>1112200</v>
      </c>
      <c r="E186" s="60">
        <v>1049089</v>
      </c>
      <c r="F186" s="60">
        <v>1048166.13</v>
      </c>
      <c r="G186" s="118">
        <f t="shared" si="8"/>
        <v>0.9991203129572419</v>
      </c>
    </row>
    <row r="187" spans="1:7" s="8" customFormat="1" ht="12.75">
      <c r="A187" s="56"/>
      <c r="B187" s="56"/>
      <c r="C187" s="59" t="s">
        <v>243</v>
      </c>
      <c r="D187" s="60">
        <v>990647</v>
      </c>
      <c r="E187" s="60">
        <v>941720</v>
      </c>
      <c r="F187" s="60">
        <v>940804.46</v>
      </c>
      <c r="G187" s="118">
        <f t="shared" si="8"/>
        <v>0.9990278001953872</v>
      </c>
    </row>
    <row r="188" spans="1:7" s="8" customFormat="1" ht="25.5">
      <c r="A188" s="56"/>
      <c r="B188" s="56"/>
      <c r="C188" s="66" t="s">
        <v>241</v>
      </c>
      <c r="D188" s="60">
        <f>D186-D187-D189</f>
        <v>121053</v>
      </c>
      <c r="E188" s="60">
        <f>E186-E187-E189</f>
        <v>105369</v>
      </c>
      <c r="F188" s="60">
        <f>F186-F187-F189</f>
        <v>105361.67000000004</v>
      </c>
      <c r="G188" s="118">
        <f t="shared" si="8"/>
        <v>0.9999304349476605</v>
      </c>
    </row>
    <row r="189" spans="1:7" s="8" customFormat="1" ht="12.75">
      <c r="A189" s="56"/>
      <c r="B189" s="56"/>
      <c r="C189" s="66" t="s">
        <v>240</v>
      </c>
      <c r="D189" s="60">
        <v>500</v>
      </c>
      <c r="E189" s="60">
        <v>2000</v>
      </c>
      <c r="F189" s="60">
        <v>2000</v>
      </c>
      <c r="G189" s="118">
        <f t="shared" si="8"/>
        <v>1</v>
      </c>
    </row>
    <row r="190" spans="1:7" s="8" customFormat="1" ht="14.25" customHeight="1">
      <c r="A190" s="56"/>
      <c r="B190" s="56"/>
      <c r="C190" s="73" t="s">
        <v>135</v>
      </c>
      <c r="D190" s="60"/>
      <c r="E190" s="60"/>
      <c r="F190" s="60"/>
      <c r="G190" s="118"/>
    </row>
    <row r="191" spans="1:7" s="8" customFormat="1" ht="12.75">
      <c r="A191" s="56"/>
      <c r="B191" s="56"/>
      <c r="C191" s="59" t="s">
        <v>261</v>
      </c>
      <c r="D191" s="60">
        <v>938494</v>
      </c>
      <c r="E191" s="60">
        <v>928667</v>
      </c>
      <c r="F191" s="60">
        <v>928535.25</v>
      </c>
      <c r="G191" s="118">
        <f t="shared" si="8"/>
        <v>0.9998581299863137</v>
      </c>
    </row>
    <row r="192" spans="1:7" s="8" customFormat="1" ht="12.75">
      <c r="A192" s="56"/>
      <c r="B192" s="61"/>
      <c r="C192" s="62" t="s">
        <v>158</v>
      </c>
      <c r="D192" s="63">
        <v>173706</v>
      </c>
      <c r="E192" s="63">
        <v>120422</v>
      </c>
      <c r="F192" s="63">
        <v>119630.88</v>
      </c>
      <c r="G192" s="119">
        <f t="shared" si="8"/>
        <v>0.9934304362990152</v>
      </c>
    </row>
    <row r="193" spans="1:7" s="9" customFormat="1" ht="12.75">
      <c r="A193" s="56"/>
      <c r="B193" s="56" t="s">
        <v>104</v>
      </c>
      <c r="C193" s="65" t="s">
        <v>103</v>
      </c>
      <c r="D193" s="58">
        <f>D195+D200</f>
        <v>23211247</v>
      </c>
      <c r="E193" s="58">
        <f>E195+E200</f>
        <v>26501176</v>
      </c>
      <c r="F193" s="58">
        <f>F195+F200</f>
        <v>24162775.560000002</v>
      </c>
      <c r="G193" s="117">
        <f t="shared" si="8"/>
        <v>0.9117623897143282</v>
      </c>
    </row>
    <row r="194" spans="1:7" s="8" customFormat="1" ht="12.75">
      <c r="A194" s="56"/>
      <c r="B194" s="56"/>
      <c r="C194" s="66" t="s">
        <v>1</v>
      </c>
      <c r="D194" s="60"/>
      <c r="E194" s="60"/>
      <c r="F194" s="60"/>
      <c r="G194" s="118"/>
    </row>
    <row r="195" spans="1:8" s="8" customFormat="1" ht="12.75">
      <c r="A195" s="56"/>
      <c r="B195" s="56"/>
      <c r="C195" s="66" t="s">
        <v>3</v>
      </c>
      <c r="D195" s="60">
        <v>22603951</v>
      </c>
      <c r="E195" s="60">
        <v>23362391</v>
      </c>
      <c r="F195" s="60">
        <v>23176084.12</v>
      </c>
      <c r="G195" s="118">
        <f aca="true" t="shared" si="9" ref="G195:G200">F195/E195</f>
        <v>0.9920253504874565</v>
      </c>
      <c r="H195" s="12"/>
    </row>
    <row r="196" spans="1:7" s="8" customFormat="1" ht="12.75">
      <c r="A196" s="56"/>
      <c r="B196" s="56"/>
      <c r="C196" s="59" t="s">
        <v>243</v>
      </c>
      <c r="D196" s="60">
        <v>18026578</v>
      </c>
      <c r="E196" s="60">
        <v>18328761</v>
      </c>
      <c r="F196" s="60">
        <v>18311471.4</v>
      </c>
      <c r="G196" s="118">
        <f t="shared" si="9"/>
        <v>0.9990566956489857</v>
      </c>
    </row>
    <row r="197" spans="1:7" s="8" customFormat="1" ht="25.5">
      <c r="A197" s="56"/>
      <c r="B197" s="56"/>
      <c r="C197" s="66" t="s">
        <v>241</v>
      </c>
      <c r="D197" s="60">
        <v>2837051</v>
      </c>
      <c r="E197" s="60">
        <f>E195-E196-E198-E199</f>
        <v>3655192</v>
      </c>
      <c r="F197" s="60">
        <f>F195-F196-F198-F199</f>
        <v>3593065.2200000025</v>
      </c>
      <c r="G197" s="118">
        <f t="shared" si="9"/>
        <v>0.9830031418322218</v>
      </c>
    </row>
    <row r="198" spans="1:7" s="8" customFormat="1" ht="12.75">
      <c r="A198" s="56"/>
      <c r="B198" s="56"/>
      <c r="C198" s="66" t="s">
        <v>242</v>
      </c>
      <c r="D198" s="60">
        <f>D195-D196-D197-D199</f>
        <v>1571779</v>
      </c>
      <c r="E198" s="60">
        <v>1202245</v>
      </c>
      <c r="F198" s="60">
        <v>1095382</v>
      </c>
      <c r="G198" s="118">
        <f t="shared" si="9"/>
        <v>0.911113791282143</v>
      </c>
    </row>
    <row r="199" spans="1:7" s="8" customFormat="1" ht="12.75">
      <c r="A199" s="56"/>
      <c r="B199" s="56"/>
      <c r="C199" s="161" t="s">
        <v>240</v>
      </c>
      <c r="D199" s="162">
        <v>168543</v>
      </c>
      <c r="E199" s="162">
        <v>176193</v>
      </c>
      <c r="F199" s="162">
        <v>176165.5</v>
      </c>
      <c r="G199" s="118">
        <f t="shared" si="9"/>
        <v>0.9998439211546429</v>
      </c>
    </row>
    <row r="200" spans="1:7" s="8" customFormat="1" ht="12.75">
      <c r="A200" s="56"/>
      <c r="B200" s="56"/>
      <c r="C200" s="167" t="s">
        <v>5</v>
      </c>
      <c r="D200" s="168">
        <v>607296</v>
      </c>
      <c r="E200" s="169">
        <v>3138785</v>
      </c>
      <c r="F200" s="169">
        <v>986691.44</v>
      </c>
      <c r="G200" s="175">
        <f t="shared" si="9"/>
        <v>0.31435457987724547</v>
      </c>
    </row>
    <row r="201" spans="1:7" s="8" customFormat="1" ht="25.5">
      <c r="A201" s="56"/>
      <c r="B201" s="56"/>
      <c r="C201" s="73" t="s">
        <v>135</v>
      </c>
      <c r="D201" s="74"/>
      <c r="E201" s="74"/>
      <c r="F201" s="74"/>
      <c r="G201" s="118"/>
    </row>
    <row r="202" spans="1:8" s="8" customFormat="1" ht="12.75">
      <c r="A202" s="56"/>
      <c r="B202" s="56"/>
      <c r="C202" s="59" t="s">
        <v>159</v>
      </c>
      <c r="D202" s="60">
        <v>2255275</v>
      </c>
      <c r="E202" s="60">
        <v>2322037</v>
      </c>
      <c r="F202" s="60">
        <v>2315154.09</v>
      </c>
      <c r="G202" s="118">
        <f>F202/E202</f>
        <v>0.9970358310397293</v>
      </c>
      <c r="H202" s="12"/>
    </row>
    <row r="203" spans="1:7" s="8" customFormat="1" ht="12.75">
      <c r="A203" s="56"/>
      <c r="B203" s="56"/>
      <c r="C203" s="59" t="s">
        <v>261</v>
      </c>
      <c r="D203" s="60">
        <v>697926</v>
      </c>
      <c r="E203" s="60">
        <v>733062</v>
      </c>
      <c r="F203" s="60">
        <v>730763.23</v>
      </c>
      <c r="G203" s="118">
        <f aca="true" t="shared" si="10" ref="G203:G213">F203/E203</f>
        <v>0.9968641533731116</v>
      </c>
    </row>
    <row r="204" spans="1:7" s="8" customFormat="1" ht="12.75">
      <c r="A204" s="56"/>
      <c r="B204" s="56"/>
      <c r="C204" s="59" t="s">
        <v>17</v>
      </c>
      <c r="D204" s="60">
        <v>2558084</v>
      </c>
      <c r="E204" s="60">
        <v>2765222</v>
      </c>
      <c r="F204" s="60">
        <v>2760839.66</v>
      </c>
      <c r="G204" s="118">
        <f t="shared" si="10"/>
        <v>0.9984151941507771</v>
      </c>
    </row>
    <row r="205" spans="1:7" s="8" customFormat="1" ht="12.75">
      <c r="A205" s="56"/>
      <c r="B205" s="56"/>
      <c r="C205" s="59" t="s">
        <v>20</v>
      </c>
      <c r="D205" s="60">
        <v>2991996</v>
      </c>
      <c r="E205" s="60">
        <v>3350529</v>
      </c>
      <c r="F205" s="60">
        <v>3349736.11</v>
      </c>
      <c r="G205" s="118">
        <f t="shared" si="10"/>
        <v>0.9997633537868199</v>
      </c>
    </row>
    <row r="206" spans="1:7" s="8" customFormat="1" ht="12.75">
      <c r="A206" s="56"/>
      <c r="B206" s="56"/>
      <c r="C206" s="59" t="s">
        <v>167</v>
      </c>
      <c r="D206" s="60">
        <v>5035385</v>
      </c>
      <c r="E206" s="60">
        <v>5248857</v>
      </c>
      <c r="F206" s="60">
        <v>5240691.11</v>
      </c>
      <c r="G206" s="118">
        <f t="shared" si="10"/>
        <v>0.998444253672752</v>
      </c>
    </row>
    <row r="207" spans="1:7" s="8" customFormat="1" ht="12.75">
      <c r="A207" s="56"/>
      <c r="B207" s="56"/>
      <c r="C207" s="59" t="s">
        <v>157</v>
      </c>
      <c r="D207" s="60">
        <v>1276488</v>
      </c>
      <c r="E207" s="60">
        <v>1585023</v>
      </c>
      <c r="F207" s="60">
        <v>1571605.4</v>
      </c>
      <c r="G207" s="118">
        <f t="shared" si="10"/>
        <v>0.9915347600634186</v>
      </c>
    </row>
    <row r="208" spans="1:7" s="8" customFormat="1" ht="12.75">
      <c r="A208" s="56"/>
      <c r="B208" s="56"/>
      <c r="C208" s="59" t="s">
        <v>158</v>
      </c>
      <c r="D208" s="60">
        <v>690392</v>
      </c>
      <c r="E208" s="60">
        <v>738248</v>
      </c>
      <c r="F208" s="60">
        <v>733544.06</v>
      </c>
      <c r="G208" s="118">
        <f t="shared" si="10"/>
        <v>0.9936282387490384</v>
      </c>
    </row>
    <row r="209" spans="1:7" s="8" customFormat="1" ht="12.75">
      <c r="A209" s="56"/>
      <c r="B209" s="56"/>
      <c r="C209" s="59" t="s">
        <v>202</v>
      </c>
      <c r="D209" s="60">
        <v>2540833</v>
      </c>
      <c r="E209" s="60">
        <v>2660652</v>
      </c>
      <c r="F209" s="97">
        <v>2660640.69</v>
      </c>
      <c r="G209" s="118">
        <f t="shared" si="10"/>
        <v>0.9999957491622354</v>
      </c>
    </row>
    <row r="210" spans="1:7" s="8" customFormat="1" ht="12.75">
      <c r="A210" s="56"/>
      <c r="B210" s="56"/>
      <c r="C210" s="59" t="s">
        <v>219</v>
      </c>
      <c r="D210" s="60">
        <v>2985793</v>
      </c>
      <c r="E210" s="60">
        <v>2902908</v>
      </c>
      <c r="F210" s="97">
        <v>2902820.09</v>
      </c>
      <c r="G210" s="118">
        <f t="shared" si="10"/>
        <v>0.9999697165738631</v>
      </c>
    </row>
    <row r="211" spans="1:7" s="8" customFormat="1" ht="12.75">
      <c r="A211" s="56"/>
      <c r="B211" s="56"/>
      <c r="C211" s="59" t="s">
        <v>283</v>
      </c>
      <c r="D211" s="60">
        <v>0</v>
      </c>
      <c r="E211" s="60">
        <v>138600</v>
      </c>
      <c r="F211" s="97">
        <f>129188.68-29289</f>
        <v>99899.68</v>
      </c>
      <c r="G211" s="118">
        <f t="shared" si="10"/>
        <v>0.720776911976912</v>
      </c>
    </row>
    <row r="212" spans="1:7" s="8" customFormat="1" ht="12.75">
      <c r="A212" s="56"/>
      <c r="B212" s="56"/>
      <c r="C212" s="59" t="s">
        <v>102</v>
      </c>
      <c r="D212" s="60">
        <v>1571779</v>
      </c>
      <c r="E212" s="60">
        <f>E198</f>
        <v>1202245</v>
      </c>
      <c r="F212" s="60">
        <f>F198</f>
        <v>1095382</v>
      </c>
      <c r="G212" s="118">
        <f t="shared" si="10"/>
        <v>0.911113791282143</v>
      </c>
    </row>
    <row r="213" spans="1:7" s="8" customFormat="1" ht="12.75">
      <c r="A213" s="56"/>
      <c r="B213" s="56"/>
      <c r="C213" s="59" t="s">
        <v>175</v>
      </c>
      <c r="D213" s="60">
        <v>607296</v>
      </c>
      <c r="E213" s="60">
        <f>E200-284992</f>
        <v>2853793</v>
      </c>
      <c r="F213" s="60">
        <f>F200-284992</f>
        <v>701699.44</v>
      </c>
      <c r="G213" s="118">
        <f t="shared" si="10"/>
        <v>0.24588308962843483</v>
      </c>
    </row>
    <row r="214" spans="1:7" s="9" customFormat="1" ht="38.25">
      <c r="A214" s="56"/>
      <c r="B214" s="51" t="s">
        <v>105</v>
      </c>
      <c r="C214" s="76" t="s">
        <v>196</v>
      </c>
      <c r="D214" s="77">
        <f>D216</f>
        <v>700697</v>
      </c>
      <c r="E214" s="77">
        <f>E216</f>
        <v>771781</v>
      </c>
      <c r="F214" s="77">
        <f>F216</f>
        <v>770150</v>
      </c>
      <c r="G214" s="109">
        <f>F214/E214</f>
        <v>0.9978867062029254</v>
      </c>
    </row>
    <row r="215" spans="1:7" s="8" customFormat="1" ht="12.75">
      <c r="A215" s="56"/>
      <c r="B215" s="56"/>
      <c r="C215" s="66" t="s">
        <v>1</v>
      </c>
      <c r="D215" s="60"/>
      <c r="E215" s="60"/>
      <c r="F215" s="60"/>
      <c r="G215" s="118"/>
    </row>
    <row r="216" spans="1:7" s="8" customFormat="1" ht="12.75">
      <c r="A216" s="56"/>
      <c r="B216" s="56"/>
      <c r="C216" s="66" t="s">
        <v>3</v>
      </c>
      <c r="D216" s="60">
        <v>700697</v>
      </c>
      <c r="E216" s="60">
        <v>771781</v>
      </c>
      <c r="F216" s="60">
        <v>770150</v>
      </c>
      <c r="G216" s="118">
        <f>F216/E216</f>
        <v>0.9978867062029254</v>
      </c>
    </row>
    <row r="217" spans="1:7" s="8" customFormat="1" ht="12.75">
      <c r="A217" s="56"/>
      <c r="B217" s="56"/>
      <c r="C217" s="59" t="s">
        <v>243</v>
      </c>
      <c r="D217" s="60">
        <v>479093</v>
      </c>
      <c r="E217" s="60">
        <v>537624</v>
      </c>
      <c r="F217" s="60">
        <v>536018.54</v>
      </c>
      <c r="G217" s="118">
        <f>F217/E217</f>
        <v>0.9970137865869084</v>
      </c>
    </row>
    <row r="218" spans="1:7" s="8" customFormat="1" ht="25.5">
      <c r="A218" s="56"/>
      <c r="B218" s="56"/>
      <c r="C218" s="66" t="s">
        <v>241</v>
      </c>
      <c r="D218" s="60">
        <f>D216-D217-D219</f>
        <v>195520</v>
      </c>
      <c r="E218" s="60">
        <f>E216-E217-E219</f>
        <v>209098</v>
      </c>
      <c r="F218" s="60">
        <f>F216-F217-F219</f>
        <v>209076.12999999995</v>
      </c>
      <c r="G218" s="118">
        <f>F218/E218</f>
        <v>0.9998954078948624</v>
      </c>
    </row>
    <row r="219" spans="1:7" s="8" customFormat="1" ht="12.75">
      <c r="A219" s="56"/>
      <c r="B219" s="56"/>
      <c r="C219" s="67" t="s">
        <v>240</v>
      </c>
      <c r="D219" s="60">
        <v>26084</v>
      </c>
      <c r="E219" s="60">
        <v>25059</v>
      </c>
      <c r="F219" s="60">
        <v>25055.33</v>
      </c>
      <c r="G219" s="118">
        <f>F219/E219</f>
        <v>0.9998535456323078</v>
      </c>
    </row>
    <row r="220" spans="1:7" s="8" customFormat="1" ht="12.75">
      <c r="A220" s="56"/>
      <c r="B220" s="56"/>
      <c r="C220" s="73" t="s">
        <v>206</v>
      </c>
      <c r="D220" s="60"/>
      <c r="E220" s="60"/>
      <c r="F220" s="60"/>
      <c r="G220" s="118"/>
    </row>
    <row r="221" spans="1:7" s="8" customFormat="1" ht="12.75">
      <c r="A221" s="56"/>
      <c r="B221" s="61"/>
      <c r="C221" s="62" t="s">
        <v>142</v>
      </c>
      <c r="D221" s="63">
        <f>D216</f>
        <v>700697</v>
      </c>
      <c r="E221" s="63">
        <f>E216</f>
        <v>771781</v>
      </c>
      <c r="F221" s="63">
        <f>F216</f>
        <v>770150</v>
      </c>
      <c r="G221" s="119">
        <f>F221/E221</f>
        <v>0.9978867062029254</v>
      </c>
    </row>
    <row r="222" spans="1:7" s="9" customFormat="1" ht="12.75">
      <c r="A222" s="56"/>
      <c r="B222" s="51" t="s">
        <v>160</v>
      </c>
      <c r="C222" s="76" t="s">
        <v>161</v>
      </c>
      <c r="D222" s="77">
        <f>D224</f>
        <v>202407</v>
      </c>
      <c r="E222" s="77">
        <f>E224</f>
        <v>158386</v>
      </c>
      <c r="F222" s="77">
        <f>F224</f>
        <v>157765.87</v>
      </c>
      <c r="G222" s="121">
        <f>F222/E222</f>
        <v>0.9960846918288232</v>
      </c>
    </row>
    <row r="223" spans="1:7" s="8" customFormat="1" ht="12.75">
      <c r="A223" s="56"/>
      <c r="B223" s="85"/>
      <c r="C223" s="66" t="s">
        <v>1</v>
      </c>
      <c r="D223" s="60"/>
      <c r="E223" s="60"/>
      <c r="F223" s="60"/>
      <c r="G223" s="120"/>
    </row>
    <row r="224" spans="1:7" s="8" customFormat="1" ht="12.75">
      <c r="A224" s="56"/>
      <c r="B224" s="85"/>
      <c r="C224" s="66" t="s">
        <v>3</v>
      </c>
      <c r="D224" s="79">
        <v>202407</v>
      </c>
      <c r="E224" s="68">
        <v>158386</v>
      </c>
      <c r="F224" s="68">
        <v>157765.87</v>
      </c>
      <c r="G224" s="120">
        <f>F224/E224</f>
        <v>0.9960846918288232</v>
      </c>
    </row>
    <row r="225" spans="1:7" s="8" customFormat="1" ht="12.75">
      <c r="A225" s="56"/>
      <c r="B225" s="85"/>
      <c r="C225" s="59" t="s">
        <v>243</v>
      </c>
      <c r="D225" s="86">
        <v>41752</v>
      </c>
      <c r="E225" s="60">
        <v>34986</v>
      </c>
      <c r="F225" s="60">
        <v>34976</v>
      </c>
      <c r="G225" s="120">
        <f>F225/E225</f>
        <v>0.9997141713828388</v>
      </c>
    </row>
    <row r="226" spans="1:7" s="8" customFormat="1" ht="25.5">
      <c r="A226" s="56"/>
      <c r="B226" s="85"/>
      <c r="C226" s="66" t="s">
        <v>241</v>
      </c>
      <c r="D226" s="86">
        <f>D224-D225</f>
        <v>160655</v>
      </c>
      <c r="E226" s="60">
        <f>E224-E225</f>
        <v>123400</v>
      </c>
      <c r="F226" s="60">
        <f>F224-F225</f>
        <v>122789.87</v>
      </c>
      <c r="G226" s="120">
        <f>F226/E226</f>
        <v>0.9950556726094003</v>
      </c>
    </row>
    <row r="227" spans="1:7" s="8" customFormat="1" ht="17.25" customHeight="1">
      <c r="A227" s="56"/>
      <c r="B227" s="85"/>
      <c r="C227" s="73" t="s">
        <v>135</v>
      </c>
      <c r="D227" s="86"/>
      <c r="E227" s="86"/>
      <c r="F227" s="86"/>
      <c r="G227" s="120"/>
    </row>
    <row r="228" spans="1:8" s="8" customFormat="1" ht="12.75">
      <c r="A228" s="56"/>
      <c r="B228" s="85"/>
      <c r="C228" s="59" t="s">
        <v>262</v>
      </c>
      <c r="D228" s="86">
        <v>31288</v>
      </c>
      <c r="E228" s="60">
        <v>31365</v>
      </c>
      <c r="F228" s="60">
        <v>31295.9</v>
      </c>
      <c r="G228" s="120">
        <f>F228/E228</f>
        <v>0.9977969073808386</v>
      </c>
      <c r="H228" s="13"/>
    </row>
    <row r="229" spans="1:8" s="8" customFormat="1" ht="12.75">
      <c r="A229" s="56"/>
      <c r="B229" s="85"/>
      <c r="C229" s="59" t="s">
        <v>226</v>
      </c>
      <c r="D229" s="86">
        <v>10464</v>
      </c>
      <c r="E229" s="60">
        <v>6877</v>
      </c>
      <c r="F229" s="60">
        <v>6646.3</v>
      </c>
      <c r="G229" s="120">
        <f>F229/E229</f>
        <v>0.9664533953758907</v>
      </c>
      <c r="H229" s="13"/>
    </row>
    <row r="230" spans="1:7" s="8" customFormat="1" ht="12.75">
      <c r="A230" s="56"/>
      <c r="B230" s="87"/>
      <c r="C230" s="62" t="s">
        <v>197</v>
      </c>
      <c r="D230" s="88">
        <v>160655</v>
      </c>
      <c r="E230" s="63">
        <v>120144</v>
      </c>
      <c r="F230" s="63">
        <v>119824</v>
      </c>
      <c r="G230" s="120">
        <f>F230/E230</f>
        <v>0.9973365294979358</v>
      </c>
    </row>
    <row r="231" spans="1:7" s="8" customFormat="1" ht="12.75">
      <c r="A231" s="56"/>
      <c r="B231" s="56" t="s">
        <v>231</v>
      </c>
      <c r="C231" s="57" t="s">
        <v>232</v>
      </c>
      <c r="D231" s="146">
        <f>D233</f>
        <v>163907</v>
      </c>
      <c r="E231" s="146">
        <f>E233</f>
        <v>163907</v>
      </c>
      <c r="F231" s="146">
        <f>F233</f>
        <v>159717.4</v>
      </c>
      <c r="G231" s="142">
        <f>F231/E231</f>
        <v>0.9744391636720823</v>
      </c>
    </row>
    <row r="232" spans="1:7" s="8" customFormat="1" ht="12.75">
      <c r="A232" s="56"/>
      <c r="B232" s="85"/>
      <c r="C232" s="59" t="s">
        <v>1</v>
      </c>
      <c r="D232" s="86"/>
      <c r="E232" s="60"/>
      <c r="F232" s="60"/>
      <c r="G232" s="120"/>
    </row>
    <row r="233" spans="1:7" s="8" customFormat="1" ht="12.75">
      <c r="A233" s="56"/>
      <c r="B233" s="85"/>
      <c r="C233" s="59" t="s">
        <v>3</v>
      </c>
      <c r="D233" s="86">
        <v>163907</v>
      </c>
      <c r="E233" s="60">
        <v>163907</v>
      </c>
      <c r="F233" s="60">
        <v>159717.4</v>
      </c>
      <c r="G233" s="120">
        <f>F233/E233</f>
        <v>0.9744391636720823</v>
      </c>
    </row>
    <row r="234" spans="1:7" s="8" customFormat="1" ht="12.75">
      <c r="A234" s="56"/>
      <c r="B234" s="85"/>
      <c r="C234" s="59" t="s">
        <v>243</v>
      </c>
      <c r="D234" s="86">
        <v>111306</v>
      </c>
      <c r="E234" s="60">
        <v>111306</v>
      </c>
      <c r="F234" s="60">
        <v>107118.1</v>
      </c>
      <c r="G234" s="120">
        <f>F234/E234</f>
        <v>0.9623748944351608</v>
      </c>
    </row>
    <row r="235" spans="1:7" s="8" customFormat="1" ht="25.5">
      <c r="A235" s="56"/>
      <c r="B235" s="85"/>
      <c r="C235" s="66" t="s">
        <v>241</v>
      </c>
      <c r="D235" s="86">
        <f>D233-D234</f>
        <v>52601</v>
      </c>
      <c r="E235" s="86">
        <f>E233-E234</f>
        <v>52601</v>
      </c>
      <c r="F235" s="86">
        <f>F233-F234</f>
        <v>52599.29999999999</v>
      </c>
      <c r="G235" s="120">
        <f>F235/E235</f>
        <v>0.9999676812227902</v>
      </c>
    </row>
    <row r="236" spans="1:7" s="8" customFormat="1" ht="18.75" customHeight="1">
      <c r="A236" s="56"/>
      <c r="B236" s="85"/>
      <c r="C236" s="73" t="s">
        <v>135</v>
      </c>
      <c r="D236" s="86"/>
      <c r="E236" s="60"/>
      <c r="F236" s="60"/>
      <c r="G236" s="120"/>
    </row>
    <row r="237" spans="1:7" s="8" customFormat="1" ht="12.75">
      <c r="A237" s="56"/>
      <c r="B237" s="85"/>
      <c r="C237" s="59" t="s">
        <v>167</v>
      </c>
      <c r="D237" s="86">
        <v>62308</v>
      </c>
      <c r="E237" s="60">
        <v>62308</v>
      </c>
      <c r="F237" s="60">
        <v>61425.02</v>
      </c>
      <c r="G237" s="120">
        <f>F237/E237</f>
        <v>0.9858287860306862</v>
      </c>
    </row>
    <row r="238" spans="1:7" s="8" customFormat="1" ht="12.75">
      <c r="A238" s="56"/>
      <c r="B238" s="85"/>
      <c r="C238" s="59" t="s">
        <v>17</v>
      </c>
      <c r="D238" s="86">
        <v>101599</v>
      </c>
      <c r="E238" s="60">
        <v>101599</v>
      </c>
      <c r="F238" s="60">
        <v>98292.38</v>
      </c>
      <c r="G238" s="120">
        <f>F238/E238</f>
        <v>0.9674542072264491</v>
      </c>
    </row>
    <row r="239" spans="1:7" s="9" customFormat="1" ht="12.75">
      <c r="A239" s="56"/>
      <c r="B239" s="51" t="s">
        <v>132</v>
      </c>
      <c r="C239" s="76" t="s">
        <v>31</v>
      </c>
      <c r="D239" s="77">
        <f>D241</f>
        <v>362984</v>
      </c>
      <c r="E239" s="77">
        <f>E241+E248</f>
        <v>1177508</v>
      </c>
      <c r="F239" s="77">
        <f>F241+F248</f>
        <v>932624.96</v>
      </c>
      <c r="G239" s="122">
        <f>F239/E239</f>
        <v>0.7920328014756587</v>
      </c>
    </row>
    <row r="240" spans="1:7" s="8" customFormat="1" ht="12.75">
      <c r="A240" s="56"/>
      <c r="B240" s="56"/>
      <c r="C240" s="66" t="s">
        <v>1</v>
      </c>
      <c r="D240" s="60"/>
      <c r="E240" s="60"/>
      <c r="F240" s="60"/>
      <c r="G240" s="123"/>
    </row>
    <row r="241" spans="1:7" s="8" customFormat="1" ht="12.75">
      <c r="A241" s="56"/>
      <c r="B241" s="56"/>
      <c r="C241" s="66" t="s">
        <v>3</v>
      </c>
      <c r="D241" s="60">
        <v>362984</v>
      </c>
      <c r="E241" s="60">
        <f>1177508-E248</f>
        <v>1163008</v>
      </c>
      <c r="F241" s="60">
        <v>918124.96</v>
      </c>
      <c r="G241" s="123">
        <f aca="true" t="shared" si="11" ref="G241:G250">F241/E241</f>
        <v>0.789439935064935</v>
      </c>
    </row>
    <row r="242" spans="1:7" s="8" customFormat="1" ht="12.75">
      <c r="A242" s="56"/>
      <c r="B242" s="56"/>
      <c r="C242" s="59" t="s">
        <v>243</v>
      </c>
      <c r="D242" s="60">
        <v>3000</v>
      </c>
      <c r="E242" s="60">
        <v>6025</v>
      </c>
      <c r="F242" s="60">
        <v>3768</v>
      </c>
      <c r="G242" s="123">
        <f t="shared" si="11"/>
        <v>0.6253941908713693</v>
      </c>
    </row>
    <row r="243" spans="1:7" s="8" customFormat="1" ht="25.5">
      <c r="A243" s="56"/>
      <c r="B243" s="56"/>
      <c r="C243" s="66" t="s">
        <v>241</v>
      </c>
      <c r="D243" s="60">
        <f>D241-D242-D244</f>
        <v>344984</v>
      </c>
      <c r="E243" s="60">
        <f>E241-E242-E244-E245</f>
        <v>355594</v>
      </c>
      <c r="F243" s="60">
        <f>F241-F242-F244-F245</f>
        <v>350357.42999999993</v>
      </c>
      <c r="G243" s="123">
        <f t="shared" si="11"/>
        <v>0.985273739151954</v>
      </c>
    </row>
    <row r="244" spans="1:7" s="8" customFormat="1" ht="12.75">
      <c r="A244" s="56"/>
      <c r="B244" s="56"/>
      <c r="C244" s="66" t="s">
        <v>240</v>
      </c>
      <c r="D244" s="60">
        <v>15000</v>
      </c>
      <c r="E244" s="60">
        <v>19000</v>
      </c>
      <c r="F244" s="60">
        <v>19000</v>
      </c>
      <c r="G244" s="123">
        <f t="shared" si="11"/>
        <v>1</v>
      </c>
    </row>
    <row r="245" spans="1:7" s="8" customFormat="1" ht="38.25">
      <c r="A245" s="56"/>
      <c r="B245" s="56"/>
      <c r="C245" s="66" t="s">
        <v>250</v>
      </c>
      <c r="D245" s="60">
        <v>0</v>
      </c>
      <c r="E245" s="60">
        <v>782389</v>
      </c>
      <c r="F245" s="60">
        <v>544999.53</v>
      </c>
      <c r="G245" s="123">
        <f t="shared" si="11"/>
        <v>0.6965838348954293</v>
      </c>
    </row>
    <row r="246" spans="1:7" s="8" customFormat="1" ht="12.75">
      <c r="A246" s="56"/>
      <c r="B246" s="56"/>
      <c r="C246" s="151" t="s">
        <v>251</v>
      </c>
      <c r="D246" s="60">
        <v>0</v>
      </c>
      <c r="E246" s="60">
        <v>646787</v>
      </c>
      <c r="F246" s="60">
        <v>456157.45</v>
      </c>
      <c r="G246" s="123">
        <f t="shared" si="11"/>
        <v>0.7052668807505408</v>
      </c>
    </row>
    <row r="247" spans="1:7" s="8" customFormat="1" ht="12.75">
      <c r="A247" s="56"/>
      <c r="B247" s="56"/>
      <c r="C247" s="176" t="s">
        <v>263</v>
      </c>
      <c r="D247" s="162">
        <v>0</v>
      </c>
      <c r="E247" s="162">
        <v>135602</v>
      </c>
      <c r="F247" s="162">
        <v>88842.08</v>
      </c>
      <c r="G247" s="177">
        <f t="shared" si="11"/>
        <v>0.6551679178773174</v>
      </c>
    </row>
    <row r="248" spans="1:7" s="8" customFormat="1" ht="12.75">
      <c r="A248" s="61"/>
      <c r="B248" s="61"/>
      <c r="C248" s="172" t="s">
        <v>5</v>
      </c>
      <c r="D248" s="165">
        <v>0</v>
      </c>
      <c r="E248" s="165">
        <v>14500</v>
      </c>
      <c r="F248" s="165">
        <v>14500</v>
      </c>
      <c r="G248" s="178">
        <f t="shared" si="11"/>
        <v>1</v>
      </c>
    </row>
    <row r="249" spans="1:7" s="10" customFormat="1" ht="13.5">
      <c r="A249" s="53" t="s">
        <v>106</v>
      </c>
      <c r="B249" s="53"/>
      <c r="C249" s="64" t="s">
        <v>52</v>
      </c>
      <c r="D249" s="55">
        <f>D250+D259+D270</f>
        <v>14446899</v>
      </c>
      <c r="E249" s="55">
        <f>E250+E259+E270+E255</f>
        <v>15591775</v>
      </c>
      <c r="F249" s="55">
        <f>F250+F259+F270+F255</f>
        <v>4310736.7299999995</v>
      </c>
      <c r="G249" s="116">
        <f t="shared" si="11"/>
        <v>0.2764750472604947</v>
      </c>
    </row>
    <row r="250" spans="1:7" s="9" customFormat="1" ht="12.75">
      <c r="A250" s="56"/>
      <c r="B250" s="56" t="s">
        <v>107</v>
      </c>
      <c r="C250" s="65" t="s">
        <v>53</v>
      </c>
      <c r="D250" s="89">
        <f>D254</f>
        <v>11052000</v>
      </c>
      <c r="E250" s="89">
        <f>E252+E254</f>
        <v>12105476</v>
      </c>
      <c r="F250" s="89">
        <f>F252+F254</f>
        <v>873507.47</v>
      </c>
      <c r="G250" s="117">
        <f t="shared" si="11"/>
        <v>0.07215804401247831</v>
      </c>
    </row>
    <row r="251" spans="1:7" s="8" customFormat="1" ht="12.75">
      <c r="A251" s="56"/>
      <c r="B251" s="56"/>
      <c r="C251" s="66" t="s">
        <v>1</v>
      </c>
      <c r="D251" s="60"/>
      <c r="E251" s="60"/>
      <c r="F251" s="60"/>
      <c r="G251" s="117"/>
    </row>
    <row r="252" spans="1:7" s="8" customFormat="1" ht="12.75">
      <c r="A252" s="56"/>
      <c r="B252" s="56"/>
      <c r="C252" s="66" t="s">
        <v>3</v>
      </c>
      <c r="D252" s="60">
        <f>D253</f>
        <v>0</v>
      </c>
      <c r="E252" s="60">
        <f>E253</f>
        <v>99333</v>
      </c>
      <c r="F252" s="60">
        <f>F253</f>
        <v>88151.2</v>
      </c>
      <c r="G252" s="117">
        <f>F252/E252</f>
        <v>0.8874311658763955</v>
      </c>
    </row>
    <row r="253" spans="1:7" s="8" customFormat="1" ht="12.75">
      <c r="A253" s="56"/>
      <c r="B253" s="56"/>
      <c r="C253" s="161" t="s">
        <v>242</v>
      </c>
      <c r="D253" s="162"/>
      <c r="E253" s="162">
        <v>99333</v>
      </c>
      <c r="F253" s="162">
        <v>88151.2</v>
      </c>
      <c r="G253" s="181">
        <f>F253/E253</f>
        <v>0.8874311658763955</v>
      </c>
    </row>
    <row r="254" spans="1:7" s="8" customFormat="1" ht="12.75">
      <c r="A254" s="56"/>
      <c r="B254" s="61"/>
      <c r="C254" s="172" t="s">
        <v>5</v>
      </c>
      <c r="D254" s="165">
        <v>11052000</v>
      </c>
      <c r="E254" s="165">
        <v>12006143</v>
      </c>
      <c r="F254" s="165">
        <v>785356.27</v>
      </c>
      <c r="G254" s="180">
        <f>F254/E254</f>
        <v>0.06541286989501957</v>
      </c>
    </row>
    <row r="255" spans="1:7" s="9" customFormat="1" ht="12.75">
      <c r="A255" s="56"/>
      <c r="B255" s="56" t="s">
        <v>285</v>
      </c>
      <c r="C255" s="65" t="s">
        <v>286</v>
      </c>
      <c r="D255" s="89">
        <f>D257</f>
        <v>0</v>
      </c>
      <c r="E255" s="89">
        <f>E257</f>
        <v>30000</v>
      </c>
      <c r="F255" s="89">
        <f>F257</f>
        <v>0</v>
      </c>
      <c r="G255" s="117">
        <f>F255/E255</f>
        <v>0</v>
      </c>
    </row>
    <row r="256" spans="1:7" s="8" customFormat="1" ht="12.75">
      <c r="A256" s="56"/>
      <c r="B256" s="56"/>
      <c r="C256" s="66" t="s">
        <v>1</v>
      </c>
      <c r="D256" s="60"/>
      <c r="E256" s="60"/>
      <c r="F256" s="60"/>
      <c r="G256" s="117"/>
    </row>
    <row r="257" spans="1:7" s="8" customFormat="1" ht="12.75">
      <c r="A257" s="56"/>
      <c r="B257" s="56"/>
      <c r="C257" s="66" t="s">
        <v>3</v>
      </c>
      <c r="D257" s="60">
        <f>D258</f>
        <v>0</v>
      </c>
      <c r="E257" s="60">
        <f>E258</f>
        <v>30000</v>
      </c>
      <c r="F257" s="60">
        <f>F258</f>
        <v>0</v>
      </c>
      <c r="G257" s="118">
        <f>F257/E257</f>
        <v>0</v>
      </c>
    </row>
    <row r="258" spans="1:7" s="8" customFormat="1" ht="12.75">
      <c r="A258" s="56"/>
      <c r="B258" s="56"/>
      <c r="C258" s="66" t="s">
        <v>242</v>
      </c>
      <c r="D258" s="60"/>
      <c r="E258" s="60">
        <v>30000</v>
      </c>
      <c r="F258" s="60">
        <v>0</v>
      </c>
      <c r="G258" s="118">
        <f>F258/E258</f>
        <v>0</v>
      </c>
    </row>
    <row r="259" spans="1:7" s="9" customFormat="1" ht="38.25">
      <c r="A259" s="56"/>
      <c r="B259" s="54" t="s">
        <v>108</v>
      </c>
      <c r="C259" s="143" t="s">
        <v>54</v>
      </c>
      <c r="D259" s="134">
        <f>D261</f>
        <v>3355899</v>
      </c>
      <c r="E259" s="134">
        <f>E261</f>
        <v>3417299</v>
      </c>
      <c r="F259" s="134">
        <f>F261</f>
        <v>3398231.66</v>
      </c>
      <c r="G259" s="124">
        <f>F259/E259</f>
        <v>0.9944203477658818</v>
      </c>
    </row>
    <row r="260" spans="1:7" s="8" customFormat="1" ht="12.75">
      <c r="A260" s="56"/>
      <c r="B260" s="56"/>
      <c r="C260" s="66" t="s">
        <v>1</v>
      </c>
      <c r="D260" s="60"/>
      <c r="E260" s="60"/>
      <c r="F260" s="60"/>
      <c r="G260" s="118"/>
    </row>
    <row r="261" spans="1:7" s="8" customFormat="1" ht="25.5">
      <c r="A261" s="56"/>
      <c r="B261" s="56"/>
      <c r="C261" s="66" t="s">
        <v>252</v>
      </c>
      <c r="D261" s="60">
        <v>3355899</v>
      </c>
      <c r="E261" s="60">
        <v>3417299</v>
      </c>
      <c r="F261" s="60">
        <v>3398231.66</v>
      </c>
      <c r="G261" s="118">
        <f>F261/E261</f>
        <v>0.9944203477658818</v>
      </c>
    </row>
    <row r="262" spans="1:7" s="8" customFormat="1" ht="25.5">
      <c r="A262" s="56"/>
      <c r="B262" s="56"/>
      <c r="C262" s="73" t="s">
        <v>135</v>
      </c>
      <c r="D262" s="60"/>
      <c r="E262" s="60"/>
      <c r="F262" s="60"/>
      <c r="G262" s="118"/>
    </row>
    <row r="263" spans="1:8" s="8" customFormat="1" ht="12.75">
      <c r="A263" s="56"/>
      <c r="B263" s="56"/>
      <c r="C263" s="59" t="s">
        <v>21</v>
      </c>
      <c r="D263" s="60">
        <v>3305096</v>
      </c>
      <c r="E263" s="60">
        <v>3366496</v>
      </c>
      <c r="F263" s="60">
        <v>3351899.66</v>
      </c>
      <c r="G263" s="118">
        <f>F263/E263</f>
        <v>0.9956642336720436</v>
      </c>
      <c r="H263" s="12"/>
    </row>
    <row r="264" spans="1:7" s="8" customFormat="1" ht="12.75">
      <c r="A264" s="56"/>
      <c r="B264" s="56"/>
      <c r="C264" s="59" t="s">
        <v>22</v>
      </c>
      <c r="D264" s="60">
        <v>25239</v>
      </c>
      <c r="E264" s="60">
        <v>26773</v>
      </c>
      <c r="F264" s="60">
        <v>24382.8</v>
      </c>
      <c r="G264" s="118">
        <f aca="true" t="shared" si="12" ref="G264:G269">F264/E264</f>
        <v>0.9107234900832929</v>
      </c>
    </row>
    <row r="265" spans="1:7" s="8" customFormat="1" ht="12.75">
      <c r="A265" s="56"/>
      <c r="B265" s="56"/>
      <c r="C265" s="59" t="s">
        <v>110</v>
      </c>
      <c r="D265" s="60">
        <v>1685</v>
      </c>
      <c r="E265" s="60">
        <v>1685</v>
      </c>
      <c r="F265" s="60">
        <v>1404</v>
      </c>
      <c r="G265" s="118">
        <f t="shared" si="12"/>
        <v>0.8332344213649852</v>
      </c>
    </row>
    <row r="266" spans="1:7" s="8" customFormat="1" ht="12.75">
      <c r="A266" s="56"/>
      <c r="B266" s="56"/>
      <c r="C266" s="59" t="s">
        <v>109</v>
      </c>
      <c r="D266" s="60">
        <v>5240</v>
      </c>
      <c r="E266" s="60">
        <v>2740</v>
      </c>
      <c r="F266" s="60">
        <v>2340</v>
      </c>
      <c r="G266" s="118">
        <f t="shared" si="12"/>
        <v>0.8540145985401459</v>
      </c>
    </row>
    <row r="267" spans="1:7" s="8" customFormat="1" ht="12.75">
      <c r="A267" s="56"/>
      <c r="B267" s="56"/>
      <c r="C267" s="59" t="s">
        <v>217</v>
      </c>
      <c r="D267" s="60">
        <v>14668</v>
      </c>
      <c r="E267" s="60">
        <v>14269</v>
      </c>
      <c r="F267" s="60">
        <v>12870</v>
      </c>
      <c r="G267" s="118">
        <f t="shared" si="12"/>
        <v>0.9019552876865933</v>
      </c>
    </row>
    <row r="268" spans="1:7" s="8" customFormat="1" ht="12.75">
      <c r="A268" s="56"/>
      <c r="B268" s="56"/>
      <c r="C268" s="59" t="s">
        <v>111</v>
      </c>
      <c r="D268" s="60">
        <v>3175</v>
      </c>
      <c r="E268" s="60">
        <v>4446</v>
      </c>
      <c r="F268" s="60">
        <v>4446</v>
      </c>
      <c r="G268" s="118">
        <f t="shared" si="12"/>
        <v>1</v>
      </c>
    </row>
    <row r="269" spans="1:7" s="8" customFormat="1" ht="12.75">
      <c r="A269" s="56"/>
      <c r="B269" s="56"/>
      <c r="C269" s="59" t="s">
        <v>112</v>
      </c>
      <c r="D269" s="60">
        <v>796</v>
      </c>
      <c r="E269" s="60">
        <v>796</v>
      </c>
      <c r="F269" s="60">
        <v>795.6</v>
      </c>
      <c r="G269" s="118">
        <f t="shared" si="12"/>
        <v>0.9994974874371859</v>
      </c>
    </row>
    <row r="270" spans="1:7" s="9" customFormat="1" ht="12.75">
      <c r="A270" s="56"/>
      <c r="B270" s="51" t="s">
        <v>113</v>
      </c>
      <c r="C270" s="76" t="s">
        <v>31</v>
      </c>
      <c r="D270" s="77">
        <f>D272</f>
        <v>39000</v>
      </c>
      <c r="E270" s="77">
        <f>E272</f>
        <v>39000</v>
      </c>
      <c r="F270" s="77">
        <f>F272</f>
        <v>38997.6</v>
      </c>
      <c r="G270" s="109">
        <f>F270/E270</f>
        <v>0.9999384615384616</v>
      </c>
    </row>
    <row r="271" spans="1:7" s="8" customFormat="1" ht="12.75">
      <c r="A271" s="56"/>
      <c r="B271" s="56"/>
      <c r="C271" s="66" t="s">
        <v>1</v>
      </c>
      <c r="D271" s="60"/>
      <c r="E271" s="60"/>
      <c r="F271" s="60"/>
      <c r="G271" s="118"/>
    </row>
    <row r="272" spans="1:7" s="8" customFormat="1" ht="12.75">
      <c r="A272" s="56"/>
      <c r="B272" s="56"/>
      <c r="C272" s="66" t="s">
        <v>3</v>
      </c>
      <c r="D272" s="60">
        <v>39000</v>
      </c>
      <c r="E272" s="60">
        <v>39000</v>
      </c>
      <c r="F272" s="60">
        <v>38997.6</v>
      </c>
      <c r="G272" s="118">
        <f aca="true" t="shared" si="13" ref="G272:G277">F272/E272</f>
        <v>0.9999384615384616</v>
      </c>
    </row>
    <row r="273" spans="1:7" s="8" customFormat="1" ht="12.75">
      <c r="A273" s="56"/>
      <c r="B273" s="56"/>
      <c r="C273" s="59" t="s">
        <v>243</v>
      </c>
      <c r="D273" s="60">
        <v>10500</v>
      </c>
      <c r="E273" s="60">
        <v>10283</v>
      </c>
      <c r="F273" s="60">
        <v>10282.92</v>
      </c>
      <c r="G273" s="118">
        <f t="shared" si="13"/>
        <v>0.9999922201692113</v>
      </c>
    </row>
    <row r="274" spans="1:7" s="8" customFormat="1" ht="25.5">
      <c r="A274" s="56"/>
      <c r="B274" s="56"/>
      <c r="C274" s="66" t="s">
        <v>241</v>
      </c>
      <c r="D274" s="60">
        <v>18500</v>
      </c>
      <c r="E274" s="60">
        <v>18717</v>
      </c>
      <c r="F274" s="60">
        <v>18714.68</v>
      </c>
      <c r="G274" s="118">
        <f t="shared" si="13"/>
        <v>0.9998760485120479</v>
      </c>
    </row>
    <row r="275" spans="1:7" s="8" customFormat="1" ht="12.75">
      <c r="A275" s="61"/>
      <c r="B275" s="61"/>
      <c r="C275" s="66" t="s">
        <v>242</v>
      </c>
      <c r="D275" s="63">
        <f>D272-D273-D274</f>
        <v>10000</v>
      </c>
      <c r="E275" s="63">
        <f>E272-E274-E273</f>
        <v>10000</v>
      </c>
      <c r="F275" s="63">
        <f>F272-F274-F273</f>
        <v>9999.999999999998</v>
      </c>
      <c r="G275" s="118">
        <f t="shared" si="13"/>
        <v>0.9999999999999998</v>
      </c>
    </row>
    <row r="276" spans="1:7" s="10" customFormat="1" ht="13.5">
      <c r="A276" s="53" t="s">
        <v>176</v>
      </c>
      <c r="B276" s="53"/>
      <c r="C276" s="64" t="s">
        <v>177</v>
      </c>
      <c r="D276" s="55">
        <f>D277+D290+D305+D308+D318+D334+D325+D328+D315</f>
        <v>25397508</v>
      </c>
      <c r="E276" s="55">
        <f>E277+E290+E305+E308+E318+E334+E325+E328+E315</f>
        <v>26861139</v>
      </c>
      <c r="F276" s="55">
        <f>F277+F290+F305+F308+F318+F334+F325+F328+F315</f>
        <v>26419799.310000002</v>
      </c>
      <c r="G276" s="116">
        <f t="shared" si="13"/>
        <v>0.9835695839256855</v>
      </c>
    </row>
    <row r="277" spans="1:7" s="9" customFormat="1" ht="12.75">
      <c r="A277" s="56"/>
      <c r="B277" s="56" t="s">
        <v>178</v>
      </c>
      <c r="C277" s="65" t="s">
        <v>55</v>
      </c>
      <c r="D277" s="58">
        <f>D279</f>
        <v>3891395</v>
      </c>
      <c r="E277" s="58">
        <f>E279</f>
        <v>3921726</v>
      </c>
      <c r="F277" s="58">
        <f>F279</f>
        <v>3855249.86</v>
      </c>
      <c r="G277" s="117">
        <f t="shared" si="13"/>
        <v>0.9830492645330142</v>
      </c>
    </row>
    <row r="278" spans="1:7" s="8" customFormat="1" ht="12.75">
      <c r="A278" s="56"/>
      <c r="B278" s="56"/>
      <c r="C278" s="66" t="s">
        <v>1</v>
      </c>
      <c r="D278" s="60"/>
      <c r="E278" s="60"/>
      <c r="F278" s="60"/>
      <c r="G278" s="118"/>
    </row>
    <row r="279" spans="1:7" s="8" customFormat="1" ht="12.75">
      <c r="A279" s="56"/>
      <c r="B279" s="56"/>
      <c r="C279" s="66" t="s">
        <v>3</v>
      </c>
      <c r="D279" s="60">
        <v>3891395</v>
      </c>
      <c r="E279" s="60">
        <v>3921726</v>
      </c>
      <c r="F279" s="60">
        <v>3855249.86</v>
      </c>
      <c r="G279" s="118">
        <f>F279/E279</f>
        <v>0.9830492645330142</v>
      </c>
    </row>
    <row r="280" spans="1:7" s="8" customFormat="1" ht="12.75">
      <c r="A280" s="56"/>
      <c r="B280" s="56"/>
      <c r="C280" s="59" t="s">
        <v>243</v>
      </c>
      <c r="D280" s="60">
        <v>2142837</v>
      </c>
      <c r="E280" s="60">
        <v>2144902</v>
      </c>
      <c r="F280" s="60">
        <v>2144756.85</v>
      </c>
      <c r="G280" s="118">
        <f>F280/E280</f>
        <v>0.9999323279105526</v>
      </c>
    </row>
    <row r="281" spans="1:7" s="8" customFormat="1" ht="25.5">
      <c r="A281" s="56"/>
      <c r="B281" s="56"/>
      <c r="C281" s="66" t="s">
        <v>241</v>
      </c>
      <c r="D281" s="60">
        <v>749840</v>
      </c>
      <c r="E281" s="60">
        <f>E279-E280-E282-E283</f>
        <v>803230</v>
      </c>
      <c r="F281" s="60">
        <f>F279-F280-F282-F283</f>
        <v>803199.5099999999</v>
      </c>
      <c r="G281" s="118">
        <f>F281/E281</f>
        <v>0.9999620407604296</v>
      </c>
    </row>
    <row r="282" spans="1:7" s="8" customFormat="1" ht="12.75">
      <c r="A282" s="56"/>
      <c r="B282" s="56"/>
      <c r="C282" s="66" t="s">
        <v>242</v>
      </c>
      <c r="D282" s="60">
        <f>D279-D280-D281-D283</f>
        <v>669512</v>
      </c>
      <c r="E282" s="60">
        <v>656512</v>
      </c>
      <c r="F282" s="60">
        <v>597294.11</v>
      </c>
      <c r="G282" s="118">
        <f>F282/E282</f>
        <v>0.9097992268229674</v>
      </c>
    </row>
    <row r="283" spans="1:7" s="8" customFormat="1" ht="12.75">
      <c r="A283" s="56"/>
      <c r="B283" s="56"/>
      <c r="C283" s="67" t="s">
        <v>240</v>
      </c>
      <c r="D283" s="60">
        <v>329206</v>
      </c>
      <c r="E283" s="60">
        <v>317082</v>
      </c>
      <c r="F283" s="60">
        <v>309999.39</v>
      </c>
      <c r="G283" s="118">
        <f>F283/E283</f>
        <v>0.9776631596873995</v>
      </c>
    </row>
    <row r="284" spans="1:7" s="8" customFormat="1" ht="18.75" customHeight="1">
      <c r="A284" s="56"/>
      <c r="B284" s="56"/>
      <c r="C284" s="73" t="s">
        <v>135</v>
      </c>
      <c r="D284" s="74"/>
      <c r="E284" s="74"/>
      <c r="F284" s="74"/>
      <c r="G284" s="118"/>
    </row>
    <row r="285" spans="1:8" s="8" customFormat="1" ht="12.75">
      <c r="A285" s="56"/>
      <c r="B285" s="56"/>
      <c r="C285" s="59" t="s">
        <v>8</v>
      </c>
      <c r="D285" s="60">
        <v>1358511</v>
      </c>
      <c r="E285" s="60">
        <v>1376990</v>
      </c>
      <c r="F285" s="60">
        <v>1376976.31</v>
      </c>
      <c r="G285" s="118">
        <f aca="true" t="shared" si="14" ref="G285:G290">F285/E285</f>
        <v>0.9999900580251128</v>
      </c>
      <c r="H285" s="12"/>
    </row>
    <row r="286" spans="1:7" s="8" customFormat="1" ht="12.75">
      <c r="A286" s="56"/>
      <c r="B286" s="56"/>
      <c r="C286" s="59" t="s">
        <v>217</v>
      </c>
      <c r="D286" s="60">
        <v>1444954</v>
      </c>
      <c r="E286" s="60">
        <v>1477470</v>
      </c>
      <c r="F286" s="60">
        <v>1477454</v>
      </c>
      <c r="G286" s="118">
        <f t="shared" si="14"/>
        <v>0.9999891706769004</v>
      </c>
    </row>
    <row r="287" spans="1:7" s="8" customFormat="1" ht="12.75">
      <c r="A287" s="56"/>
      <c r="B287" s="56"/>
      <c r="C287" s="59" t="s">
        <v>213</v>
      </c>
      <c r="D287" s="60">
        <v>153418</v>
      </c>
      <c r="E287" s="60">
        <v>158418</v>
      </c>
      <c r="F287" s="60">
        <v>158271.63</v>
      </c>
      <c r="G287" s="118">
        <f t="shared" si="14"/>
        <v>0.999076051963792</v>
      </c>
    </row>
    <row r="288" spans="1:7" s="8" customFormat="1" ht="12.75">
      <c r="A288" s="56"/>
      <c r="B288" s="56"/>
      <c r="C288" s="59" t="s">
        <v>115</v>
      </c>
      <c r="D288" s="60">
        <v>669512</v>
      </c>
      <c r="E288" s="60">
        <f>E282</f>
        <v>656512</v>
      </c>
      <c r="F288" s="60">
        <f>F282</f>
        <v>597294.11</v>
      </c>
      <c r="G288" s="118">
        <f t="shared" si="14"/>
        <v>0.9097992268229674</v>
      </c>
    </row>
    <row r="289" spans="1:7" s="8" customFormat="1" ht="12.75">
      <c r="A289" s="56"/>
      <c r="B289" s="61"/>
      <c r="C289" s="62" t="s">
        <v>22</v>
      </c>
      <c r="D289" s="63">
        <v>265000</v>
      </c>
      <c r="E289" s="63">
        <v>252336</v>
      </c>
      <c r="F289" s="63">
        <v>245253.81</v>
      </c>
      <c r="G289" s="119">
        <f t="shared" si="14"/>
        <v>0.9719334934373216</v>
      </c>
    </row>
    <row r="290" spans="1:7" s="9" customFormat="1" ht="12.75">
      <c r="A290" s="56"/>
      <c r="B290" s="56" t="s">
        <v>179</v>
      </c>
      <c r="C290" s="65" t="s">
        <v>56</v>
      </c>
      <c r="D290" s="58">
        <f>D292</f>
        <v>16093168</v>
      </c>
      <c r="E290" s="58">
        <f>E292+E297</f>
        <v>17043233</v>
      </c>
      <c r="F290" s="58">
        <f>F292+F297</f>
        <v>17042029.220000003</v>
      </c>
      <c r="G290" s="117">
        <f t="shared" si="14"/>
        <v>0.9999293690346194</v>
      </c>
    </row>
    <row r="291" spans="1:7" s="8" customFormat="1" ht="12.75">
      <c r="A291" s="56"/>
      <c r="B291" s="56"/>
      <c r="C291" s="66" t="s">
        <v>1</v>
      </c>
      <c r="D291" s="60"/>
      <c r="E291" s="60"/>
      <c r="F291" s="60"/>
      <c r="G291" s="118"/>
    </row>
    <row r="292" spans="1:7" s="8" customFormat="1" ht="12.75">
      <c r="A292" s="56"/>
      <c r="B292" s="56"/>
      <c r="C292" s="66" t="s">
        <v>3</v>
      </c>
      <c r="D292" s="60">
        <v>16093168</v>
      </c>
      <c r="E292" s="60">
        <v>16973988</v>
      </c>
      <c r="F292" s="60">
        <v>16972818.12</v>
      </c>
      <c r="G292" s="118">
        <f aca="true" t="shared" si="15" ref="G292:G297">F292/E292</f>
        <v>0.9999310780707517</v>
      </c>
    </row>
    <row r="293" spans="1:7" s="8" customFormat="1" ht="12.75">
      <c r="A293" s="56"/>
      <c r="B293" s="56"/>
      <c r="C293" s="59" t="s">
        <v>243</v>
      </c>
      <c r="D293" s="60">
        <v>8650527</v>
      </c>
      <c r="E293" s="60">
        <v>8724693</v>
      </c>
      <c r="F293" s="60">
        <v>8723694.61</v>
      </c>
      <c r="G293" s="118">
        <f t="shared" si="15"/>
        <v>0.9998855673202484</v>
      </c>
    </row>
    <row r="294" spans="1:7" s="8" customFormat="1" ht="25.5">
      <c r="A294" s="56"/>
      <c r="B294" s="56"/>
      <c r="C294" s="66" t="s">
        <v>241</v>
      </c>
      <c r="D294" s="60">
        <v>3463393</v>
      </c>
      <c r="E294" s="60">
        <f>E292-E293-E295-E296</f>
        <v>4074494</v>
      </c>
      <c r="F294" s="60">
        <f>F292-F293-F295-F296</f>
        <v>4074322.8300000015</v>
      </c>
      <c r="G294" s="118">
        <f t="shared" si="15"/>
        <v>0.999957989875553</v>
      </c>
    </row>
    <row r="295" spans="1:7" s="8" customFormat="1" ht="12.75">
      <c r="A295" s="56"/>
      <c r="B295" s="56"/>
      <c r="C295" s="66" t="s">
        <v>242</v>
      </c>
      <c r="D295" s="60">
        <f>D292-D293-D294-D296</f>
        <v>3952248</v>
      </c>
      <c r="E295" s="60">
        <v>4149355</v>
      </c>
      <c r="F295" s="60">
        <v>4149355</v>
      </c>
      <c r="G295" s="118">
        <f t="shared" si="15"/>
        <v>1</v>
      </c>
    </row>
    <row r="296" spans="1:7" s="8" customFormat="1" ht="12.75">
      <c r="A296" s="56"/>
      <c r="B296" s="56"/>
      <c r="C296" s="161" t="s">
        <v>240</v>
      </c>
      <c r="D296" s="162">
        <v>27000</v>
      </c>
      <c r="E296" s="162">
        <v>25446</v>
      </c>
      <c r="F296" s="162">
        <v>25445.68</v>
      </c>
      <c r="G296" s="118">
        <f t="shared" si="15"/>
        <v>0.9999874243496031</v>
      </c>
    </row>
    <row r="297" spans="1:7" s="8" customFormat="1" ht="12.75">
      <c r="A297" s="56"/>
      <c r="B297" s="56"/>
      <c r="C297" s="179" t="s">
        <v>5</v>
      </c>
      <c r="D297" s="169">
        <v>0</v>
      </c>
      <c r="E297" s="169">
        <v>69245</v>
      </c>
      <c r="F297" s="169">
        <v>69211.1</v>
      </c>
      <c r="G297" s="175">
        <f t="shared" si="15"/>
        <v>0.9995104339663514</v>
      </c>
    </row>
    <row r="298" spans="1:8" s="8" customFormat="1" ht="25.5">
      <c r="A298" s="56"/>
      <c r="B298" s="56"/>
      <c r="C298" s="73" t="s">
        <v>135</v>
      </c>
      <c r="D298" s="74"/>
      <c r="E298" s="74"/>
      <c r="F298" s="74"/>
      <c r="G298" s="118"/>
      <c r="H298" s="12"/>
    </row>
    <row r="299" spans="1:8" s="8" customFormat="1" ht="12.75">
      <c r="A299" s="56"/>
      <c r="B299" s="56"/>
      <c r="C299" s="75" t="s">
        <v>10</v>
      </c>
      <c r="D299" s="74">
        <v>1923086</v>
      </c>
      <c r="E299" s="60">
        <f>1996483+29245</f>
        <v>2025728</v>
      </c>
      <c r="F299" s="60">
        <f>1996025.7+29211.1</f>
        <v>2025236.8</v>
      </c>
      <c r="G299" s="118">
        <f aca="true" t="shared" si="16" ref="G299:G308">F299/E299</f>
        <v>0.9997575192720839</v>
      </c>
      <c r="H299" s="12"/>
    </row>
    <row r="300" spans="1:7" s="8" customFormat="1" ht="12.75">
      <c r="A300" s="56"/>
      <c r="B300" s="56"/>
      <c r="C300" s="75" t="s">
        <v>11</v>
      </c>
      <c r="D300" s="74">
        <v>1176014</v>
      </c>
      <c r="E300" s="60">
        <f>1264275+40000</f>
        <v>1304275</v>
      </c>
      <c r="F300" s="60">
        <f>1263990.91+40000</f>
        <v>1303990.91</v>
      </c>
      <c r="G300" s="118">
        <f t="shared" si="16"/>
        <v>0.9997821855053574</v>
      </c>
    </row>
    <row r="301" spans="1:7" s="8" customFormat="1" ht="12.75">
      <c r="A301" s="56"/>
      <c r="B301" s="56"/>
      <c r="C301" s="75" t="s">
        <v>9</v>
      </c>
      <c r="D301" s="74">
        <v>4602867</v>
      </c>
      <c r="E301" s="60">
        <v>4845149</v>
      </c>
      <c r="F301" s="60">
        <v>4844783.76</v>
      </c>
      <c r="G301" s="118">
        <f t="shared" si="16"/>
        <v>0.9999246173853477</v>
      </c>
    </row>
    <row r="302" spans="1:7" s="8" customFormat="1" ht="12.75">
      <c r="A302" s="56"/>
      <c r="B302" s="56"/>
      <c r="C302" s="59" t="s">
        <v>12</v>
      </c>
      <c r="D302" s="60">
        <v>4438953</v>
      </c>
      <c r="E302" s="60">
        <v>4699483</v>
      </c>
      <c r="F302" s="60">
        <v>4699420.18</v>
      </c>
      <c r="G302" s="118">
        <f t="shared" si="16"/>
        <v>0.999986632572136</v>
      </c>
    </row>
    <row r="303" spans="1:7" s="8" customFormat="1" ht="12.75">
      <c r="A303" s="56"/>
      <c r="B303" s="56"/>
      <c r="C303" s="62" t="s">
        <v>162</v>
      </c>
      <c r="D303" s="60">
        <v>3952248</v>
      </c>
      <c r="E303" s="60">
        <f>E295</f>
        <v>4149355</v>
      </c>
      <c r="F303" s="60">
        <f>F295</f>
        <v>4149355</v>
      </c>
      <c r="G303" s="118">
        <f t="shared" si="16"/>
        <v>1</v>
      </c>
    </row>
    <row r="304" spans="1:7" s="8" customFormat="1" ht="12.75">
      <c r="A304" s="56"/>
      <c r="B304" s="56"/>
      <c r="C304" s="59" t="s">
        <v>7</v>
      </c>
      <c r="D304" s="60">
        <v>0</v>
      </c>
      <c r="E304" s="60">
        <v>19243</v>
      </c>
      <c r="F304" s="60">
        <v>19242.57</v>
      </c>
      <c r="G304" s="118">
        <f t="shared" si="16"/>
        <v>0.9999776542119212</v>
      </c>
    </row>
    <row r="305" spans="1:7" s="8" customFormat="1" ht="12.75">
      <c r="A305" s="56"/>
      <c r="B305" s="51" t="s">
        <v>211</v>
      </c>
      <c r="C305" s="139" t="s">
        <v>212</v>
      </c>
      <c r="D305" s="77">
        <f>D307</f>
        <v>327600</v>
      </c>
      <c r="E305" s="77">
        <f>E307</f>
        <v>366900</v>
      </c>
      <c r="F305" s="77">
        <f>F307</f>
        <v>366900</v>
      </c>
      <c r="G305" s="109">
        <f t="shared" si="16"/>
        <v>1</v>
      </c>
    </row>
    <row r="306" spans="1:7" s="8" customFormat="1" ht="12.75">
      <c r="A306" s="56"/>
      <c r="B306" s="56"/>
      <c r="C306" s="66" t="s">
        <v>1</v>
      </c>
      <c r="D306" s="60"/>
      <c r="E306" s="60"/>
      <c r="F306" s="60"/>
      <c r="G306" s="118"/>
    </row>
    <row r="307" spans="1:7" s="8" customFormat="1" ht="12.75">
      <c r="A307" s="56"/>
      <c r="B307" s="61"/>
      <c r="C307" s="67" t="s">
        <v>246</v>
      </c>
      <c r="D307" s="63">
        <v>327600</v>
      </c>
      <c r="E307" s="63">
        <v>366900</v>
      </c>
      <c r="F307" s="63">
        <v>366900</v>
      </c>
      <c r="G307" s="119">
        <f t="shared" si="16"/>
        <v>1</v>
      </c>
    </row>
    <row r="308" spans="1:7" s="9" customFormat="1" ht="12.75">
      <c r="A308" s="56"/>
      <c r="B308" s="56" t="s">
        <v>180</v>
      </c>
      <c r="C308" s="65" t="s">
        <v>57</v>
      </c>
      <c r="D308" s="58">
        <f>D310</f>
        <v>4185508</v>
      </c>
      <c r="E308" s="58">
        <f>E310</f>
        <v>3926845</v>
      </c>
      <c r="F308" s="58">
        <f>F310</f>
        <v>3682530.58</v>
      </c>
      <c r="G308" s="117">
        <f t="shared" si="16"/>
        <v>0.9377835336001293</v>
      </c>
    </row>
    <row r="309" spans="1:7" s="8" customFormat="1" ht="12.75">
      <c r="A309" s="56"/>
      <c r="B309" s="56"/>
      <c r="C309" s="66" t="s">
        <v>1</v>
      </c>
      <c r="D309" s="60"/>
      <c r="E309" s="60"/>
      <c r="F309" s="60"/>
      <c r="G309" s="118"/>
    </row>
    <row r="310" spans="1:7" s="8" customFormat="1" ht="12.75">
      <c r="A310" s="56"/>
      <c r="B310" s="56"/>
      <c r="C310" s="66" t="s">
        <v>2</v>
      </c>
      <c r="D310" s="60">
        <v>4185508</v>
      </c>
      <c r="E310" s="60">
        <v>3926845</v>
      </c>
      <c r="F310" s="60">
        <v>3682530.58</v>
      </c>
      <c r="G310" s="118">
        <f aca="true" t="shared" si="17" ref="G310:G315">F310/E310</f>
        <v>0.9377835336001293</v>
      </c>
    </row>
    <row r="311" spans="1:7" s="8" customFormat="1" ht="12.75">
      <c r="A311" s="56"/>
      <c r="B311" s="56"/>
      <c r="C311" s="59" t="s">
        <v>243</v>
      </c>
      <c r="D311" s="60">
        <v>162000</v>
      </c>
      <c r="E311" s="60">
        <v>162000</v>
      </c>
      <c r="F311" s="60">
        <v>150490.97</v>
      </c>
      <c r="G311" s="118">
        <f t="shared" si="17"/>
        <v>0.9289566049382716</v>
      </c>
    </row>
    <row r="312" spans="1:7" s="8" customFormat="1" ht="25.5">
      <c r="A312" s="56"/>
      <c r="B312" s="56"/>
      <c r="C312" s="66" t="s">
        <v>241</v>
      </c>
      <c r="D312" s="60">
        <v>10000</v>
      </c>
      <c r="E312" s="60">
        <f>E310-E311-E313-E314</f>
        <v>10000</v>
      </c>
      <c r="F312" s="60">
        <f>F310-F311-F313-F314</f>
        <v>0</v>
      </c>
      <c r="G312" s="118">
        <f t="shared" si="17"/>
        <v>0</v>
      </c>
    </row>
    <row r="313" spans="1:7" s="8" customFormat="1" ht="12.75">
      <c r="A313" s="56"/>
      <c r="B313" s="56"/>
      <c r="C313" s="66" t="s">
        <v>242</v>
      </c>
      <c r="D313" s="60">
        <f>D310-D311-D312-D314</f>
        <v>255000</v>
      </c>
      <c r="E313" s="60">
        <v>268000</v>
      </c>
      <c r="F313" s="60">
        <v>256562.88</v>
      </c>
      <c r="G313" s="118">
        <f t="shared" si="17"/>
        <v>0.9573241791044776</v>
      </c>
    </row>
    <row r="314" spans="1:7" s="8" customFormat="1" ht="12.75">
      <c r="A314" s="56"/>
      <c r="B314" s="56"/>
      <c r="C314" s="66" t="s">
        <v>240</v>
      </c>
      <c r="D314" s="60">
        <v>3758508</v>
      </c>
      <c r="E314" s="60">
        <v>3486845</v>
      </c>
      <c r="F314" s="60">
        <v>3275476.73</v>
      </c>
      <c r="G314" s="118">
        <f t="shared" si="17"/>
        <v>0.9393812257212466</v>
      </c>
    </row>
    <row r="315" spans="1:7" s="8" customFormat="1" ht="25.5">
      <c r="A315" s="56"/>
      <c r="B315" s="51" t="s">
        <v>269</v>
      </c>
      <c r="C315" s="139" t="s">
        <v>270</v>
      </c>
      <c r="D315" s="77">
        <f>D317</f>
        <v>30000</v>
      </c>
      <c r="E315" s="77">
        <f>E317</f>
        <v>10000</v>
      </c>
      <c r="F315" s="77">
        <f>F317</f>
        <v>10000</v>
      </c>
      <c r="G315" s="109">
        <f t="shared" si="17"/>
        <v>1</v>
      </c>
    </row>
    <row r="316" spans="1:7" s="8" customFormat="1" ht="12.75">
      <c r="A316" s="56"/>
      <c r="B316" s="56"/>
      <c r="C316" s="66" t="s">
        <v>1</v>
      </c>
      <c r="D316" s="60"/>
      <c r="E316" s="60"/>
      <c r="F316" s="60"/>
      <c r="G316" s="118"/>
    </row>
    <row r="317" spans="1:7" s="8" customFormat="1" ht="12.75">
      <c r="A317" s="56"/>
      <c r="B317" s="61"/>
      <c r="C317" s="67" t="s">
        <v>246</v>
      </c>
      <c r="D317" s="63">
        <v>30000</v>
      </c>
      <c r="E317" s="63">
        <v>10000</v>
      </c>
      <c r="F317" s="63">
        <v>10000</v>
      </c>
      <c r="G317" s="119">
        <f>F317/E317</f>
        <v>1</v>
      </c>
    </row>
    <row r="318" spans="1:7" s="9" customFormat="1" ht="12.75">
      <c r="A318" s="56"/>
      <c r="B318" s="51" t="s">
        <v>181</v>
      </c>
      <c r="C318" s="76" t="s">
        <v>58</v>
      </c>
      <c r="D318" s="77">
        <f>D320+D324</f>
        <v>756880</v>
      </c>
      <c r="E318" s="77">
        <f>E320+E324</f>
        <v>767524</v>
      </c>
      <c r="F318" s="77">
        <f>F320+F324</f>
        <v>764554.4500000001</v>
      </c>
      <c r="G318" s="109">
        <f>F318/E318</f>
        <v>0.9961310004638292</v>
      </c>
    </row>
    <row r="319" spans="1:7" s="8" customFormat="1" ht="12.75">
      <c r="A319" s="56"/>
      <c r="B319" s="56"/>
      <c r="C319" s="66" t="s">
        <v>1</v>
      </c>
      <c r="D319" s="60"/>
      <c r="E319" s="58"/>
      <c r="F319" s="60"/>
      <c r="G319" s="118"/>
    </row>
    <row r="320" spans="1:7" s="8" customFormat="1" ht="12.75">
      <c r="A320" s="56"/>
      <c r="B320" s="56"/>
      <c r="C320" s="66" t="s">
        <v>3</v>
      </c>
      <c r="D320" s="60">
        <v>731880</v>
      </c>
      <c r="E320" s="60">
        <v>744386</v>
      </c>
      <c r="F320" s="60">
        <v>741416.54</v>
      </c>
      <c r="G320" s="118">
        <f>F320/E320</f>
        <v>0.9960108599570653</v>
      </c>
    </row>
    <row r="321" spans="1:7" s="8" customFormat="1" ht="12.75">
      <c r="A321" s="56"/>
      <c r="B321" s="56"/>
      <c r="C321" s="59" t="s">
        <v>243</v>
      </c>
      <c r="D321" s="60">
        <v>605670</v>
      </c>
      <c r="E321" s="60">
        <v>614670</v>
      </c>
      <c r="F321" s="60">
        <v>611768.86</v>
      </c>
      <c r="G321" s="118">
        <f>F321/E321</f>
        <v>0.9952801665934566</v>
      </c>
    </row>
    <row r="322" spans="1:7" s="8" customFormat="1" ht="25.5">
      <c r="A322" s="56"/>
      <c r="B322" s="56"/>
      <c r="C322" s="66" t="s">
        <v>241</v>
      </c>
      <c r="D322" s="60">
        <f>D320-D321-D323</f>
        <v>126010</v>
      </c>
      <c r="E322" s="60">
        <f>E320-E321</f>
        <v>129716</v>
      </c>
      <c r="F322" s="60">
        <f>F320-F321</f>
        <v>129647.68000000005</v>
      </c>
      <c r="G322" s="118">
        <f>F322/E322</f>
        <v>0.9994733109254067</v>
      </c>
    </row>
    <row r="323" spans="1:7" s="8" customFormat="1" ht="12.75">
      <c r="A323" s="56"/>
      <c r="B323" s="56"/>
      <c r="C323" s="161" t="s">
        <v>240</v>
      </c>
      <c r="D323" s="162">
        <v>200</v>
      </c>
      <c r="E323" s="162">
        <v>0</v>
      </c>
      <c r="F323" s="162">
        <v>0</v>
      </c>
      <c r="G323" s="173">
        <v>0</v>
      </c>
    </row>
    <row r="324" spans="1:7" s="8" customFormat="1" ht="12.75">
      <c r="A324" s="56"/>
      <c r="B324" s="61"/>
      <c r="C324" s="171" t="s">
        <v>5</v>
      </c>
      <c r="D324" s="165">
        <v>25000</v>
      </c>
      <c r="E324" s="165">
        <v>23138</v>
      </c>
      <c r="F324" s="165">
        <v>23137.91</v>
      </c>
      <c r="G324" s="180">
        <f>F324/E324</f>
        <v>0.9999961102947532</v>
      </c>
    </row>
    <row r="325" spans="1:7" s="8" customFormat="1" ht="12.75">
      <c r="A325" s="56"/>
      <c r="B325" s="56" t="s">
        <v>185</v>
      </c>
      <c r="C325" s="65" t="s">
        <v>186</v>
      </c>
      <c r="D325" s="58">
        <f>D327</f>
        <v>46000</v>
      </c>
      <c r="E325" s="58">
        <f>E327</f>
        <v>46000</v>
      </c>
      <c r="F325" s="58">
        <f>F327</f>
        <v>21787.4</v>
      </c>
      <c r="G325" s="117">
        <f>F325/E325</f>
        <v>0.4736391304347826</v>
      </c>
    </row>
    <row r="326" spans="1:7" s="8" customFormat="1" ht="12.75">
      <c r="A326" s="56"/>
      <c r="B326" s="56"/>
      <c r="C326" s="66" t="s">
        <v>1</v>
      </c>
      <c r="D326" s="60"/>
      <c r="E326" s="60"/>
      <c r="F326" s="60"/>
      <c r="G326" s="118"/>
    </row>
    <row r="327" spans="1:7" s="8" customFormat="1" ht="12.75">
      <c r="A327" s="56"/>
      <c r="B327" s="61"/>
      <c r="C327" s="67" t="s">
        <v>264</v>
      </c>
      <c r="D327" s="63">
        <v>46000</v>
      </c>
      <c r="E327" s="63">
        <v>46000</v>
      </c>
      <c r="F327" s="63">
        <v>21787.4</v>
      </c>
      <c r="G327" s="119">
        <f>F327/E327</f>
        <v>0.4736391304347826</v>
      </c>
    </row>
    <row r="328" spans="1:7" s="8" customFormat="1" ht="12.75">
      <c r="A328" s="56"/>
      <c r="B328" s="56" t="s">
        <v>198</v>
      </c>
      <c r="C328" s="65" t="s">
        <v>161</v>
      </c>
      <c r="D328" s="58">
        <f>D330</f>
        <v>5500</v>
      </c>
      <c r="E328" s="58">
        <f>E330</f>
        <v>5500</v>
      </c>
      <c r="F328" s="58">
        <f>F330</f>
        <v>5498</v>
      </c>
      <c r="G328" s="109">
        <f aca="true" t="shared" si="18" ref="G328:G333">F328/E328</f>
        <v>0.9996363636363637</v>
      </c>
    </row>
    <row r="329" spans="1:7" s="8" customFormat="1" ht="12.75">
      <c r="A329" s="56"/>
      <c r="B329" s="56"/>
      <c r="C329" s="66" t="s">
        <v>1</v>
      </c>
      <c r="D329" s="60"/>
      <c r="E329" s="60"/>
      <c r="F329" s="60"/>
      <c r="G329" s="118"/>
    </row>
    <row r="330" spans="1:7" s="8" customFormat="1" ht="25.5">
      <c r="A330" s="56"/>
      <c r="B330" s="56"/>
      <c r="C330" s="66" t="s">
        <v>265</v>
      </c>
      <c r="D330" s="60">
        <v>5500</v>
      </c>
      <c r="E330" s="60">
        <v>5500</v>
      </c>
      <c r="F330" s="60">
        <v>5498</v>
      </c>
      <c r="G330" s="118">
        <f t="shared" si="18"/>
        <v>0.9996363636363637</v>
      </c>
    </row>
    <row r="331" spans="1:7" s="8" customFormat="1" ht="18.75" customHeight="1">
      <c r="A331" s="56"/>
      <c r="B331" s="56"/>
      <c r="C331" s="73" t="s">
        <v>135</v>
      </c>
      <c r="D331" s="60"/>
      <c r="E331" s="60"/>
      <c r="F331" s="60"/>
      <c r="G331" s="118"/>
    </row>
    <row r="332" spans="1:7" s="8" customFormat="1" ht="12.75">
      <c r="A332" s="56"/>
      <c r="B332" s="56"/>
      <c r="C332" s="75" t="s">
        <v>109</v>
      </c>
      <c r="D332" s="60">
        <v>2000</v>
      </c>
      <c r="E332" s="60">
        <v>2000</v>
      </c>
      <c r="F332" s="60">
        <v>2000</v>
      </c>
      <c r="G332" s="118">
        <f t="shared" si="18"/>
        <v>1</v>
      </c>
    </row>
    <row r="333" spans="1:7" s="8" customFormat="1" ht="12.75">
      <c r="A333" s="56"/>
      <c r="B333" s="61"/>
      <c r="C333" s="62" t="s">
        <v>217</v>
      </c>
      <c r="D333" s="63">
        <v>3500</v>
      </c>
      <c r="E333" s="63">
        <v>3500</v>
      </c>
      <c r="F333" s="63">
        <v>3498</v>
      </c>
      <c r="G333" s="119">
        <f t="shared" si="18"/>
        <v>0.9994285714285714</v>
      </c>
    </row>
    <row r="334" spans="1:7" s="8" customFormat="1" ht="12.75">
      <c r="A334" s="56"/>
      <c r="B334" s="56" t="s">
        <v>184</v>
      </c>
      <c r="C334" s="65" t="s">
        <v>31</v>
      </c>
      <c r="D334" s="58">
        <f>D336</f>
        <v>61457</v>
      </c>
      <c r="E334" s="58">
        <f>E336+E344</f>
        <v>773411</v>
      </c>
      <c r="F334" s="58">
        <f>F336+F344</f>
        <v>671249.7999999999</v>
      </c>
      <c r="G334" s="117">
        <f aca="true" t="shared" si="19" ref="G334:G351">F334/E334</f>
        <v>0.8679082661094811</v>
      </c>
    </row>
    <row r="335" spans="1:7" s="8" customFormat="1" ht="12.75">
      <c r="A335" s="56"/>
      <c r="B335" s="56"/>
      <c r="C335" s="66" t="s">
        <v>1</v>
      </c>
      <c r="D335" s="60"/>
      <c r="E335" s="60"/>
      <c r="F335" s="60"/>
      <c r="G335" s="118"/>
    </row>
    <row r="336" spans="1:7" s="8" customFormat="1" ht="12.75">
      <c r="A336" s="56"/>
      <c r="B336" s="56"/>
      <c r="C336" s="66" t="s">
        <v>3</v>
      </c>
      <c r="D336" s="60">
        <v>61457</v>
      </c>
      <c r="E336" s="60">
        <v>766911</v>
      </c>
      <c r="F336" s="60">
        <v>666272.2</v>
      </c>
      <c r="G336" s="118">
        <f t="shared" si="19"/>
        <v>0.8687738212126309</v>
      </c>
    </row>
    <row r="337" spans="1:7" s="8" customFormat="1" ht="12.75">
      <c r="A337" s="56"/>
      <c r="B337" s="56"/>
      <c r="C337" s="59" t="s">
        <v>243</v>
      </c>
      <c r="D337" s="60">
        <v>0</v>
      </c>
      <c r="E337" s="60">
        <v>72920</v>
      </c>
      <c r="F337" s="60">
        <v>72919.16</v>
      </c>
      <c r="G337" s="118">
        <f t="shared" si="19"/>
        <v>0.9999884805266045</v>
      </c>
    </row>
    <row r="338" spans="1:7" s="8" customFormat="1" ht="25.5">
      <c r="A338" s="56"/>
      <c r="B338" s="56"/>
      <c r="C338" s="66" t="s">
        <v>241</v>
      </c>
      <c r="D338" s="60">
        <v>11457</v>
      </c>
      <c r="E338" s="60">
        <f>E336-E337-E339-E340-E341</f>
        <v>26537</v>
      </c>
      <c r="F338" s="60">
        <f>F336-F337-F339-F340-F341</f>
        <v>24681.54999999993</v>
      </c>
      <c r="G338" s="118">
        <f t="shared" si="19"/>
        <v>0.9300806421223171</v>
      </c>
    </row>
    <row r="339" spans="1:7" s="8" customFormat="1" ht="12.75">
      <c r="A339" s="56"/>
      <c r="B339" s="56"/>
      <c r="C339" s="66" t="s">
        <v>242</v>
      </c>
      <c r="D339" s="60">
        <f>D336-D337-D340-D338</f>
        <v>48000</v>
      </c>
      <c r="E339" s="60">
        <v>44300</v>
      </c>
      <c r="F339" s="60">
        <v>44300</v>
      </c>
      <c r="G339" s="118">
        <f t="shared" si="19"/>
        <v>1</v>
      </c>
    </row>
    <row r="340" spans="1:7" s="8" customFormat="1" ht="12.75">
      <c r="A340" s="56"/>
      <c r="B340" s="56"/>
      <c r="C340" s="66" t="s">
        <v>240</v>
      </c>
      <c r="D340" s="60">
        <v>2000</v>
      </c>
      <c r="E340" s="60">
        <v>24000</v>
      </c>
      <c r="F340" s="60">
        <v>24000</v>
      </c>
      <c r="G340" s="118">
        <f t="shared" si="19"/>
        <v>1</v>
      </c>
    </row>
    <row r="341" spans="1:7" s="8" customFormat="1" ht="38.25">
      <c r="A341" s="56"/>
      <c r="B341" s="56"/>
      <c r="C341" s="66" t="s">
        <v>250</v>
      </c>
      <c r="D341" s="60">
        <v>0</v>
      </c>
      <c r="E341" s="60">
        <v>599154</v>
      </c>
      <c r="F341" s="60">
        <v>500371.49</v>
      </c>
      <c r="G341" s="118">
        <f t="shared" si="19"/>
        <v>0.8351300166568194</v>
      </c>
    </row>
    <row r="342" spans="1:7" s="8" customFormat="1" ht="12.75">
      <c r="A342" s="56"/>
      <c r="B342" s="56"/>
      <c r="C342" s="151" t="s">
        <v>251</v>
      </c>
      <c r="D342" s="60">
        <v>0</v>
      </c>
      <c r="E342" s="60">
        <v>393987</v>
      </c>
      <c r="F342" s="60">
        <v>305599.7</v>
      </c>
      <c r="G342" s="118">
        <f t="shared" si="19"/>
        <v>0.775659349166343</v>
      </c>
    </row>
    <row r="343" spans="1:7" s="8" customFormat="1" ht="12.75">
      <c r="A343" s="56"/>
      <c r="B343" s="56"/>
      <c r="C343" s="176" t="s">
        <v>263</v>
      </c>
      <c r="D343" s="162">
        <v>0</v>
      </c>
      <c r="E343" s="162">
        <v>205167</v>
      </c>
      <c r="F343" s="162">
        <v>194771.79</v>
      </c>
      <c r="G343" s="173">
        <f t="shared" si="19"/>
        <v>0.9493329336589218</v>
      </c>
    </row>
    <row r="344" spans="1:7" s="8" customFormat="1" ht="12.75">
      <c r="A344" s="56"/>
      <c r="B344" s="56"/>
      <c r="C344" s="179" t="s">
        <v>227</v>
      </c>
      <c r="D344" s="169">
        <v>0</v>
      </c>
      <c r="E344" s="169">
        <v>6500</v>
      </c>
      <c r="F344" s="169">
        <v>4977.6</v>
      </c>
      <c r="G344" s="173">
        <f t="shared" si="19"/>
        <v>0.7657846153846154</v>
      </c>
    </row>
    <row r="345" spans="1:7" s="8" customFormat="1" ht="25.5">
      <c r="A345" s="56"/>
      <c r="B345" s="56"/>
      <c r="C345" s="73" t="s">
        <v>135</v>
      </c>
      <c r="D345" s="60"/>
      <c r="E345" s="90"/>
      <c r="F345" s="90"/>
      <c r="G345" s="118"/>
    </row>
    <row r="346" spans="1:8" s="8" customFormat="1" ht="12.75">
      <c r="A346" s="56"/>
      <c r="B346" s="56"/>
      <c r="C346" s="75" t="s">
        <v>228</v>
      </c>
      <c r="D346" s="60">
        <v>0</v>
      </c>
      <c r="E346" s="60">
        <f>E341+E344</f>
        <v>605654</v>
      </c>
      <c r="F346" s="60">
        <f>F341+F344</f>
        <v>505349.08999999997</v>
      </c>
      <c r="G346" s="118">
        <f>F346/E346</f>
        <v>0.8343857879251189</v>
      </c>
      <c r="H346" s="12">
        <f>F346+F347+F348+F349+F350+F351</f>
        <v>671250.09</v>
      </c>
    </row>
    <row r="347" spans="1:8" s="8" customFormat="1" ht="12.75">
      <c r="A347" s="56"/>
      <c r="B347" s="56"/>
      <c r="C347" s="75" t="s">
        <v>183</v>
      </c>
      <c r="D347" s="60">
        <v>38000</v>
      </c>
      <c r="E347" s="60">
        <v>38000</v>
      </c>
      <c r="F347" s="60">
        <v>38000</v>
      </c>
      <c r="G347" s="118">
        <f t="shared" si="19"/>
        <v>1</v>
      </c>
      <c r="H347" s="15"/>
    </row>
    <row r="348" spans="1:8" s="8" customFormat="1" ht="12.75">
      <c r="A348" s="56"/>
      <c r="B348" s="56"/>
      <c r="C348" s="75" t="s">
        <v>207</v>
      </c>
      <c r="D348" s="60">
        <v>10000</v>
      </c>
      <c r="E348" s="60">
        <v>6300</v>
      </c>
      <c r="F348" s="60">
        <v>6300</v>
      </c>
      <c r="G348" s="118">
        <f t="shared" si="19"/>
        <v>1</v>
      </c>
      <c r="H348" s="14"/>
    </row>
    <row r="349" spans="1:7" s="8" customFormat="1" ht="12.75">
      <c r="A349" s="56"/>
      <c r="B349" s="56"/>
      <c r="C349" s="75" t="s">
        <v>109</v>
      </c>
      <c r="D349" s="60">
        <v>4344</v>
      </c>
      <c r="E349" s="60">
        <v>4344</v>
      </c>
      <c r="F349" s="60">
        <v>4344</v>
      </c>
      <c r="G349" s="118">
        <f t="shared" si="19"/>
        <v>1</v>
      </c>
    </row>
    <row r="350" spans="1:7" s="8" customFormat="1" ht="12.75">
      <c r="A350" s="56"/>
      <c r="B350" s="56"/>
      <c r="C350" s="75" t="s">
        <v>217</v>
      </c>
      <c r="D350" s="60">
        <v>3113</v>
      </c>
      <c r="E350" s="60">
        <v>3113</v>
      </c>
      <c r="F350" s="60">
        <v>3113</v>
      </c>
      <c r="G350" s="118">
        <f t="shared" si="19"/>
        <v>1</v>
      </c>
    </row>
    <row r="351" spans="1:7" s="8" customFormat="1" ht="12.75">
      <c r="A351" s="56"/>
      <c r="B351" s="56"/>
      <c r="C351" s="75" t="s">
        <v>238</v>
      </c>
      <c r="D351" s="60">
        <v>6000</v>
      </c>
      <c r="E351" s="60">
        <v>116000</v>
      </c>
      <c r="F351" s="60">
        <v>114144</v>
      </c>
      <c r="G351" s="118">
        <f t="shared" si="19"/>
        <v>0.984</v>
      </c>
    </row>
    <row r="352" spans="1:7" s="8" customFormat="1" ht="27">
      <c r="A352" s="53" t="s">
        <v>114</v>
      </c>
      <c r="B352" s="53"/>
      <c r="C352" s="64" t="s">
        <v>182</v>
      </c>
      <c r="D352" s="55">
        <f>D358+D363+D353+D369</f>
        <v>3180528</v>
      </c>
      <c r="E352" s="55">
        <f>E358+E363+E353+E369</f>
        <v>3325036</v>
      </c>
      <c r="F352" s="55">
        <f>F358+F363+F353+F369</f>
        <v>3231743.23</v>
      </c>
      <c r="G352" s="116">
        <f>F352/E352</f>
        <v>0.9719423278424655</v>
      </c>
    </row>
    <row r="353" spans="1:7" s="8" customFormat="1" ht="25.5">
      <c r="A353" s="56"/>
      <c r="B353" s="56" t="s">
        <v>199</v>
      </c>
      <c r="C353" s="65" t="s">
        <v>200</v>
      </c>
      <c r="D353" s="58">
        <f>D355</f>
        <v>115080</v>
      </c>
      <c r="E353" s="58">
        <f>SUM(E355:E355)</f>
        <v>119940</v>
      </c>
      <c r="F353" s="58">
        <f>SUM(F355:F355)</f>
        <v>119939.51</v>
      </c>
      <c r="G353" s="117">
        <f>F353/E353</f>
        <v>0.9999959146239786</v>
      </c>
    </row>
    <row r="354" spans="1:7" s="8" customFormat="1" ht="12.75">
      <c r="A354" s="56"/>
      <c r="B354" s="56"/>
      <c r="C354" s="66" t="s">
        <v>1</v>
      </c>
      <c r="D354" s="60"/>
      <c r="E354" s="60"/>
      <c r="F354" s="60"/>
      <c r="G354" s="117"/>
    </row>
    <row r="355" spans="1:7" s="8" customFormat="1" ht="12.75">
      <c r="A355" s="56"/>
      <c r="B355" s="56"/>
      <c r="C355" s="66" t="s">
        <v>3</v>
      </c>
      <c r="D355" s="60">
        <v>115080</v>
      </c>
      <c r="E355" s="60">
        <v>119940</v>
      </c>
      <c r="F355" s="60">
        <v>119939.51</v>
      </c>
      <c r="G355" s="118">
        <f>F355/E355</f>
        <v>0.9999959146239786</v>
      </c>
    </row>
    <row r="356" spans="1:7" s="8" customFormat="1" ht="12.75">
      <c r="A356" s="56"/>
      <c r="B356" s="56"/>
      <c r="C356" s="59" t="s">
        <v>243</v>
      </c>
      <c r="D356" s="60">
        <v>115080</v>
      </c>
      <c r="E356" s="60">
        <v>115080</v>
      </c>
      <c r="F356" s="60">
        <v>115080</v>
      </c>
      <c r="G356" s="118">
        <f>F356/E356</f>
        <v>1</v>
      </c>
    </row>
    <row r="357" spans="1:7" s="8" customFormat="1" ht="25.5">
      <c r="A357" s="56"/>
      <c r="B357" s="56"/>
      <c r="C357" s="66" t="s">
        <v>241</v>
      </c>
      <c r="D357" s="60">
        <f>D355-D356</f>
        <v>0</v>
      </c>
      <c r="E357" s="60">
        <v>4860</v>
      </c>
      <c r="F357" s="60">
        <f>F355-F356</f>
        <v>4859.509999999995</v>
      </c>
      <c r="G357" s="118">
        <f>F357/E357</f>
        <v>0.9998991769547314</v>
      </c>
    </row>
    <row r="358" spans="1:7" s="9" customFormat="1" ht="25.5">
      <c r="A358" s="56"/>
      <c r="B358" s="51" t="s">
        <v>116</v>
      </c>
      <c r="C358" s="76" t="s">
        <v>59</v>
      </c>
      <c r="D358" s="77">
        <f>D360</f>
        <v>138000</v>
      </c>
      <c r="E358" s="77">
        <f>E360</f>
        <v>200000</v>
      </c>
      <c r="F358" s="77">
        <f>F360</f>
        <v>198710.64</v>
      </c>
      <c r="G358" s="109">
        <f>F358/E358</f>
        <v>0.9935532</v>
      </c>
    </row>
    <row r="359" spans="1:7" s="8" customFormat="1" ht="12.75">
      <c r="A359" s="56"/>
      <c r="B359" s="56"/>
      <c r="C359" s="66" t="s">
        <v>1</v>
      </c>
      <c r="D359" s="60"/>
      <c r="E359" s="60"/>
      <c r="F359" s="60"/>
      <c r="G359" s="118"/>
    </row>
    <row r="360" spans="1:7" s="8" customFormat="1" ht="12.75">
      <c r="A360" s="56"/>
      <c r="B360" s="56"/>
      <c r="C360" s="66" t="s">
        <v>3</v>
      </c>
      <c r="D360" s="60">
        <v>138000</v>
      </c>
      <c r="E360" s="60">
        <v>200000</v>
      </c>
      <c r="F360" s="60">
        <v>198710.64</v>
      </c>
      <c r="G360" s="118">
        <f>F360/E360</f>
        <v>0.9935532</v>
      </c>
    </row>
    <row r="361" spans="1:7" s="8" customFormat="1" ht="12.75">
      <c r="A361" s="56"/>
      <c r="B361" s="56"/>
      <c r="C361" s="59" t="s">
        <v>243</v>
      </c>
      <c r="D361" s="60">
        <v>118000</v>
      </c>
      <c r="E361" s="60">
        <v>163890</v>
      </c>
      <c r="F361" s="60">
        <v>162726.75</v>
      </c>
      <c r="G361" s="118">
        <f>F361/E361</f>
        <v>0.9929022515101592</v>
      </c>
    </row>
    <row r="362" spans="1:7" s="8" customFormat="1" ht="25.5">
      <c r="A362" s="56"/>
      <c r="B362" s="61"/>
      <c r="C362" s="66" t="s">
        <v>241</v>
      </c>
      <c r="D362" s="63">
        <f>D360-D361</f>
        <v>20000</v>
      </c>
      <c r="E362" s="63">
        <f>E360-E361</f>
        <v>36110</v>
      </c>
      <c r="F362" s="63">
        <f>F360-F361</f>
        <v>35983.890000000014</v>
      </c>
      <c r="G362" s="119">
        <f>F362/E362</f>
        <v>0.9965076156189425</v>
      </c>
    </row>
    <row r="363" spans="1:7" s="9" customFormat="1" ht="12.75">
      <c r="A363" s="56"/>
      <c r="B363" s="56" t="s">
        <v>117</v>
      </c>
      <c r="C363" s="76" t="s">
        <v>60</v>
      </c>
      <c r="D363" s="58">
        <f>D365+D368</f>
        <v>2491516</v>
      </c>
      <c r="E363" s="58">
        <f>E365+E368</f>
        <v>2558116</v>
      </c>
      <c r="F363" s="58">
        <f>F365+F368</f>
        <v>2546646.56</v>
      </c>
      <c r="G363" s="117">
        <f>F363/E363</f>
        <v>0.9955164503877072</v>
      </c>
    </row>
    <row r="364" spans="1:7" s="8" customFormat="1" ht="12.75">
      <c r="A364" s="56"/>
      <c r="B364" s="56"/>
      <c r="C364" s="66" t="s">
        <v>1</v>
      </c>
      <c r="D364" s="60"/>
      <c r="E364" s="60"/>
      <c r="F364" s="60"/>
      <c r="G364" s="118"/>
    </row>
    <row r="365" spans="1:7" s="8" customFormat="1" ht="12.75">
      <c r="A365" s="56"/>
      <c r="B365" s="56"/>
      <c r="C365" s="66" t="s">
        <v>3</v>
      </c>
      <c r="D365" s="60">
        <v>2121516</v>
      </c>
      <c r="E365" s="60">
        <v>2121516</v>
      </c>
      <c r="F365" s="60">
        <v>2121516</v>
      </c>
      <c r="G365" s="118">
        <f aca="true" t="shared" si="20" ref="G365:G376">F365/E365</f>
        <v>1</v>
      </c>
    </row>
    <row r="366" spans="1:7" s="8" customFormat="1" ht="12.75">
      <c r="A366" s="56"/>
      <c r="B366" s="56"/>
      <c r="C366" s="59" t="s">
        <v>243</v>
      </c>
      <c r="D366" s="60">
        <v>1831101</v>
      </c>
      <c r="E366" s="60">
        <v>1831101</v>
      </c>
      <c r="F366" s="60">
        <v>1831101.07</v>
      </c>
      <c r="G366" s="118">
        <f t="shared" si="20"/>
        <v>1.0000000382283665</v>
      </c>
    </row>
    <row r="367" spans="1:7" s="8" customFormat="1" ht="25.5">
      <c r="A367" s="56"/>
      <c r="B367" s="56"/>
      <c r="C367" s="161" t="s">
        <v>241</v>
      </c>
      <c r="D367" s="162">
        <f>D365-D366</f>
        <v>290415</v>
      </c>
      <c r="E367" s="162">
        <f>E365-E366</f>
        <v>290415</v>
      </c>
      <c r="F367" s="162">
        <f>F365-F366</f>
        <v>290414.92999999993</v>
      </c>
      <c r="G367" s="173">
        <f t="shared" si="20"/>
        <v>0.999999758965618</v>
      </c>
    </row>
    <row r="368" spans="1:7" s="8" customFormat="1" ht="12.75">
      <c r="A368" s="56"/>
      <c r="B368" s="61"/>
      <c r="C368" s="172" t="s">
        <v>5</v>
      </c>
      <c r="D368" s="165">
        <v>370000</v>
      </c>
      <c r="E368" s="165">
        <v>436600</v>
      </c>
      <c r="F368" s="165">
        <v>425130.56</v>
      </c>
      <c r="G368" s="180">
        <f t="shared" si="20"/>
        <v>0.9737300961978929</v>
      </c>
    </row>
    <row r="369" spans="1:7" s="8" customFormat="1" ht="12.75">
      <c r="A369" s="56"/>
      <c r="B369" s="51" t="s">
        <v>201</v>
      </c>
      <c r="C369" s="76" t="s">
        <v>31</v>
      </c>
      <c r="D369" s="77">
        <f>D371</f>
        <v>435932</v>
      </c>
      <c r="E369" s="77">
        <f>E371</f>
        <v>446980</v>
      </c>
      <c r="F369" s="77">
        <f>F371</f>
        <v>366446.52</v>
      </c>
      <c r="G369" s="125">
        <f t="shared" si="20"/>
        <v>0.8198275538055394</v>
      </c>
    </row>
    <row r="370" spans="1:7" s="8" customFormat="1" ht="12.75">
      <c r="A370" s="56"/>
      <c r="B370" s="56"/>
      <c r="C370" s="66" t="s">
        <v>1</v>
      </c>
      <c r="D370" s="60"/>
      <c r="E370" s="60"/>
      <c r="F370" s="60"/>
      <c r="G370" s="118"/>
    </row>
    <row r="371" spans="1:7" s="8" customFormat="1" ht="12.75">
      <c r="A371" s="56"/>
      <c r="B371" s="56"/>
      <c r="C371" s="66" t="s">
        <v>3</v>
      </c>
      <c r="D371" s="60">
        <v>435932</v>
      </c>
      <c r="E371" s="60">
        <v>446980</v>
      </c>
      <c r="F371" s="60">
        <v>366446.52</v>
      </c>
      <c r="G371" s="118">
        <f t="shared" si="20"/>
        <v>0.8198275538055394</v>
      </c>
    </row>
    <row r="372" spans="1:7" s="8" customFormat="1" ht="38.25">
      <c r="A372" s="56"/>
      <c r="B372" s="56"/>
      <c r="C372" s="66" t="s">
        <v>250</v>
      </c>
      <c r="D372" s="60">
        <v>435932</v>
      </c>
      <c r="E372" s="60">
        <v>446980</v>
      </c>
      <c r="F372" s="60">
        <v>366447</v>
      </c>
      <c r="G372" s="118">
        <f t="shared" si="20"/>
        <v>0.8198286276790908</v>
      </c>
    </row>
    <row r="373" spans="1:7" s="8" customFormat="1" ht="12.75">
      <c r="A373" s="56"/>
      <c r="B373" s="56"/>
      <c r="C373" s="151" t="s">
        <v>251</v>
      </c>
      <c r="D373" s="60">
        <f>D372-D374</f>
        <v>297884</v>
      </c>
      <c r="E373" s="60">
        <f>E372-E374</f>
        <v>297516</v>
      </c>
      <c r="F373" s="60">
        <f>F372-F374</f>
        <v>266959.5</v>
      </c>
      <c r="G373" s="118">
        <f t="shared" si="20"/>
        <v>0.8972945992820555</v>
      </c>
    </row>
    <row r="374" spans="1:7" s="8" customFormat="1" ht="12.75">
      <c r="A374" s="56"/>
      <c r="B374" s="56"/>
      <c r="C374" s="151" t="s">
        <v>263</v>
      </c>
      <c r="D374" s="60">
        <v>138048</v>
      </c>
      <c r="E374" s="60">
        <v>149464</v>
      </c>
      <c r="F374" s="60">
        <v>99487.5</v>
      </c>
      <c r="G374" s="119">
        <f t="shared" si="20"/>
        <v>0.6656285125515174</v>
      </c>
    </row>
    <row r="375" spans="1:7" s="10" customFormat="1" ht="13.5">
      <c r="A375" s="53" t="s">
        <v>118</v>
      </c>
      <c r="B375" s="53"/>
      <c r="C375" s="64" t="s">
        <v>61</v>
      </c>
      <c r="D375" s="55">
        <f>D376+D384+D389+D398+D406+D416+D439+D451+D457+D460</f>
        <v>10231687</v>
      </c>
      <c r="E375" s="55">
        <f>E376+E384+E389+E398+E406+E416+E439+E457+E460+E451</f>
        <v>11053755</v>
      </c>
      <c r="F375" s="55">
        <f>F376+F384+F389+F398+F406+F416+F439+F457+F460+F451</f>
        <v>10986158.23</v>
      </c>
      <c r="G375" s="116">
        <f t="shared" si="20"/>
        <v>0.9938847233360971</v>
      </c>
    </row>
    <row r="376" spans="1:7" s="9" customFormat="1" ht="12.75">
      <c r="A376" s="56"/>
      <c r="B376" s="56" t="s">
        <v>120</v>
      </c>
      <c r="C376" s="65" t="s">
        <v>119</v>
      </c>
      <c r="D376" s="58">
        <f>D378</f>
        <v>3978494</v>
      </c>
      <c r="E376" s="58">
        <f>E378</f>
        <v>4267788</v>
      </c>
      <c r="F376" s="58">
        <f>F378</f>
        <v>4263186.34</v>
      </c>
      <c r="G376" s="117">
        <f t="shared" si="20"/>
        <v>0.9989217693100032</v>
      </c>
    </row>
    <row r="377" spans="1:7" s="8" customFormat="1" ht="12.75">
      <c r="A377" s="56"/>
      <c r="B377" s="56"/>
      <c r="C377" s="66" t="s">
        <v>1</v>
      </c>
      <c r="D377" s="60"/>
      <c r="E377" s="60"/>
      <c r="F377" s="60"/>
      <c r="G377" s="118"/>
    </row>
    <row r="378" spans="1:7" s="8" customFormat="1" ht="12.75">
      <c r="A378" s="56"/>
      <c r="B378" s="56"/>
      <c r="C378" s="66" t="s">
        <v>3</v>
      </c>
      <c r="D378" s="60">
        <v>3978494</v>
      </c>
      <c r="E378" s="60">
        <v>4267788</v>
      </c>
      <c r="F378" s="60">
        <v>4263186.34</v>
      </c>
      <c r="G378" s="118">
        <f>F378/E378</f>
        <v>0.9989217693100032</v>
      </c>
    </row>
    <row r="379" spans="1:7" s="8" customFormat="1" ht="12.75">
      <c r="A379" s="56"/>
      <c r="B379" s="56"/>
      <c r="C379" s="59" t="s">
        <v>243</v>
      </c>
      <c r="D379" s="60">
        <v>3358866</v>
      </c>
      <c r="E379" s="60">
        <v>3567017</v>
      </c>
      <c r="F379" s="60">
        <v>3562650.41</v>
      </c>
      <c r="G379" s="118">
        <f>F379/E379</f>
        <v>0.9987758426719021</v>
      </c>
    </row>
    <row r="380" spans="1:7" s="8" customFormat="1" ht="25.5">
      <c r="A380" s="56"/>
      <c r="B380" s="56"/>
      <c r="C380" s="66" t="s">
        <v>241</v>
      </c>
      <c r="D380" s="60">
        <f>D378-D379-D381</f>
        <v>603928</v>
      </c>
      <c r="E380" s="60">
        <f>E378-E379-E381</f>
        <v>683939</v>
      </c>
      <c r="F380" s="60">
        <f>F378-F379-F381</f>
        <v>683704.8799999997</v>
      </c>
      <c r="G380" s="118">
        <f>F380/E380</f>
        <v>0.9996576887704892</v>
      </c>
    </row>
    <row r="381" spans="1:7" s="8" customFormat="1" ht="12.75">
      <c r="A381" s="56"/>
      <c r="B381" s="56"/>
      <c r="C381" s="66" t="s">
        <v>240</v>
      </c>
      <c r="D381" s="60">
        <v>15700</v>
      </c>
      <c r="E381" s="60">
        <v>16832</v>
      </c>
      <c r="F381" s="60">
        <v>16831.05</v>
      </c>
      <c r="G381" s="118">
        <f>F381/E381</f>
        <v>0.9999435598859315</v>
      </c>
    </row>
    <row r="382" spans="1:7" s="8" customFormat="1" ht="12.75">
      <c r="A382" s="56"/>
      <c r="B382" s="56"/>
      <c r="C382" s="73" t="s">
        <v>206</v>
      </c>
      <c r="D382" s="74"/>
      <c r="E382" s="60"/>
      <c r="F382" s="60"/>
      <c r="G382" s="118"/>
    </row>
    <row r="383" spans="1:7" s="8" customFormat="1" ht="12.75">
      <c r="A383" s="56"/>
      <c r="B383" s="61"/>
      <c r="C383" s="62" t="s">
        <v>13</v>
      </c>
      <c r="D383" s="63">
        <f>D378</f>
        <v>3978494</v>
      </c>
      <c r="E383" s="63">
        <f>E378</f>
        <v>4267788</v>
      </c>
      <c r="F383" s="63">
        <f>F378</f>
        <v>4263186.34</v>
      </c>
      <c r="G383" s="118">
        <f>F383/E383</f>
        <v>0.9989217693100032</v>
      </c>
    </row>
    <row r="384" spans="1:7" s="8" customFormat="1" ht="12.75">
      <c r="A384" s="56"/>
      <c r="B384" s="56" t="s">
        <v>208</v>
      </c>
      <c r="C384" s="57" t="s">
        <v>209</v>
      </c>
      <c r="D384" s="58">
        <f>D386</f>
        <v>140844</v>
      </c>
      <c r="E384" s="58">
        <f>E386</f>
        <v>147678</v>
      </c>
      <c r="F384" s="58">
        <f>F386</f>
        <v>147678</v>
      </c>
      <c r="G384" s="125">
        <f>F384/E384</f>
        <v>1</v>
      </c>
    </row>
    <row r="385" spans="1:7" s="8" customFormat="1" ht="12.75">
      <c r="A385" s="56"/>
      <c r="B385" s="56"/>
      <c r="C385" s="66" t="s">
        <v>1</v>
      </c>
      <c r="D385" s="60"/>
      <c r="E385" s="60"/>
      <c r="F385" s="60"/>
      <c r="G385" s="118"/>
    </row>
    <row r="386" spans="1:7" s="8" customFormat="1" ht="12.75">
      <c r="A386" s="56"/>
      <c r="B386" s="56"/>
      <c r="C386" s="66" t="s">
        <v>246</v>
      </c>
      <c r="D386" s="60">
        <v>140844</v>
      </c>
      <c r="E386" s="60">
        <v>147678</v>
      </c>
      <c r="F386" s="60">
        <v>147678</v>
      </c>
      <c r="G386" s="118">
        <f>F386/E386</f>
        <v>1</v>
      </c>
    </row>
    <row r="387" spans="1:7" s="8" customFormat="1" ht="18.75" customHeight="1">
      <c r="A387" s="56"/>
      <c r="B387" s="56"/>
      <c r="C387" s="73" t="s">
        <v>135</v>
      </c>
      <c r="D387" s="60"/>
      <c r="E387" s="60"/>
      <c r="F387" s="60"/>
      <c r="G387" s="118"/>
    </row>
    <row r="388" spans="1:7" s="8" customFormat="1" ht="12.75">
      <c r="A388" s="56"/>
      <c r="B388" s="61"/>
      <c r="C388" s="62" t="s">
        <v>193</v>
      </c>
      <c r="D388" s="63">
        <v>140844</v>
      </c>
      <c r="E388" s="63">
        <f>E386</f>
        <v>147678</v>
      </c>
      <c r="F388" s="63">
        <f>F386</f>
        <v>147678</v>
      </c>
      <c r="G388" s="119">
        <f>F388/E388</f>
        <v>1</v>
      </c>
    </row>
    <row r="389" spans="1:7" s="9" customFormat="1" ht="12.75">
      <c r="A389" s="56"/>
      <c r="B389" s="51" t="s">
        <v>121</v>
      </c>
      <c r="C389" s="76" t="s">
        <v>62</v>
      </c>
      <c r="D389" s="77">
        <f>D391</f>
        <v>1412657</v>
      </c>
      <c r="E389" s="77">
        <f>E391</f>
        <v>1463483</v>
      </c>
      <c r="F389" s="77">
        <f>F391</f>
        <v>1460109.95</v>
      </c>
      <c r="G389" s="109">
        <f>F389/E389</f>
        <v>0.9976951901730324</v>
      </c>
    </row>
    <row r="390" spans="1:7" s="8" customFormat="1" ht="12.75">
      <c r="A390" s="56"/>
      <c r="B390" s="56"/>
      <c r="C390" s="66" t="s">
        <v>1</v>
      </c>
      <c r="D390" s="60"/>
      <c r="E390" s="60"/>
      <c r="F390" s="60"/>
      <c r="G390" s="118"/>
    </row>
    <row r="391" spans="1:7" s="8" customFormat="1" ht="12.75">
      <c r="A391" s="56"/>
      <c r="B391" s="56"/>
      <c r="C391" s="66" t="s">
        <v>3</v>
      </c>
      <c r="D391" s="60">
        <v>1412657</v>
      </c>
      <c r="E391" s="60">
        <v>1463483</v>
      </c>
      <c r="F391" s="60">
        <v>1460109.95</v>
      </c>
      <c r="G391" s="118">
        <f>F391/E391</f>
        <v>0.9976951901730324</v>
      </c>
    </row>
    <row r="392" spans="1:7" s="8" customFormat="1" ht="12.75">
      <c r="A392" s="56"/>
      <c r="B392" s="56"/>
      <c r="C392" s="59" t="s">
        <v>243</v>
      </c>
      <c r="D392" s="60">
        <v>1213376</v>
      </c>
      <c r="E392" s="60">
        <v>1243638</v>
      </c>
      <c r="F392" s="60">
        <v>1240308.4</v>
      </c>
      <c r="G392" s="118">
        <f>F392/E392</f>
        <v>0.997322693581251</v>
      </c>
    </row>
    <row r="393" spans="1:7" s="8" customFormat="1" ht="25.5">
      <c r="A393" s="56"/>
      <c r="B393" s="56"/>
      <c r="C393" s="66" t="s">
        <v>241</v>
      </c>
      <c r="D393" s="60">
        <f>D391-D392-D394</f>
        <v>198795</v>
      </c>
      <c r="E393" s="60">
        <f>E391-E392</f>
        <v>219845</v>
      </c>
      <c r="F393" s="60">
        <f>F391-F392</f>
        <v>219801.55000000005</v>
      </c>
      <c r="G393" s="118">
        <f>F393/E393</f>
        <v>0.999802360754168</v>
      </c>
    </row>
    <row r="394" spans="1:7" s="8" customFormat="1" ht="12.75">
      <c r="A394" s="56"/>
      <c r="B394" s="56"/>
      <c r="C394" s="66" t="s">
        <v>240</v>
      </c>
      <c r="D394" s="60">
        <v>486</v>
      </c>
      <c r="E394" s="60">
        <v>421</v>
      </c>
      <c r="F394" s="60">
        <v>420.62</v>
      </c>
      <c r="G394" s="118">
        <f>F394/E394</f>
        <v>0.9990973871733967</v>
      </c>
    </row>
    <row r="395" spans="1:7" s="8" customFormat="1" ht="16.5" customHeight="1">
      <c r="A395" s="56"/>
      <c r="B395" s="56"/>
      <c r="C395" s="73" t="s">
        <v>135</v>
      </c>
      <c r="D395" s="74"/>
      <c r="E395" s="74"/>
      <c r="F395" s="74"/>
      <c r="G395" s="118"/>
    </row>
    <row r="396" spans="1:7" s="8" customFormat="1" ht="12.75">
      <c r="A396" s="56"/>
      <c r="B396" s="56"/>
      <c r="C396" s="59" t="s">
        <v>15</v>
      </c>
      <c r="D396" s="60">
        <v>950860</v>
      </c>
      <c r="E396" s="60">
        <v>985896</v>
      </c>
      <c r="F396" s="60">
        <v>983577.39</v>
      </c>
      <c r="G396" s="118">
        <f>F396/E396</f>
        <v>0.9976482205019597</v>
      </c>
    </row>
    <row r="397" spans="1:7" s="8" customFormat="1" ht="12.75">
      <c r="A397" s="56"/>
      <c r="B397" s="56"/>
      <c r="C397" s="59" t="s">
        <v>16</v>
      </c>
      <c r="D397" s="60">
        <v>461797</v>
      </c>
      <c r="E397" s="60">
        <v>477587</v>
      </c>
      <c r="F397" s="60">
        <v>476532.56</v>
      </c>
      <c r="G397" s="118">
        <f>F397/E397</f>
        <v>0.9977921509588829</v>
      </c>
    </row>
    <row r="398" spans="1:7" s="9" customFormat="1" ht="12.75">
      <c r="A398" s="56"/>
      <c r="B398" s="51" t="s">
        <v>123</v>
      </c>
      <c r="C398" s="76" t="s">
        <v>63</v>
      </c>
      <c r="D398" s="77">
        <f>D400</f>
        <v>380543</v>
      </c>
      <c r="E398" s="77">
        <f>E400</f>
        <v>376711</v>
      </c>
      <c r="F398" s="77">
        <f>F400</f>
        <v>375059.38</v>
      </c>
      <c r="G398" s="109">
        <f>F398/E398</f>
        <v>0.995615684171686</v>
      </c>
    </row>
    <row r="399" spans="1:7" s="8" customFormat="1" ht="12.75">
      <c r="A399" s="56"/>
      <c r="B399" s="56"/>
      <c r="C399" s="66" t="s">
        <v>1</v>
      </c>
      <c r="D399" s="60"/>
      <c r="E399" s="60"/>
      <c r="F399" s="60"/>
      <c r="G399" s="118"/>
    </row>
    <row r="400" spans="1:7" s="8" customFormat="1" ht="12.75">
      <c r="A400" s="56"/>
      <c r="B400" s="56"/>
      <c r="C400" s="66" t="s">
        <v>3</v>
      </c>
      <c r="D400" s="60">
        <v>380543</v>
      </c>
      <c r="E400" s="60">
        <v>376711</v>
      </c>
      <c r="F400" s="60">
        <v>375059.38</v>
      </c>
      <c r="G400" s="118">
        <f>F400/E400</f>
        <v>0.995615684171686</v>
      </c>
    </row>
    <row r="401" spans="1:7" s="8" customFormat="1" ht="12.75">
      <c r="A401" s="56"/>
      <c r="B401" s="56"/>
      <c r="C401" s="59" t="s">
        <v>243</v>
      </c>
      <c r="D401" s="60">
        <v>318987</v>
      </c>
      <c r="E401" s="60">
        <v>312059</v>
      </c>
      <c r="F401" s="60">
        <v>310420.72</v>
      </c>
      <c r="G401" s="118">
        <f>F401/E401</f>
        <v>0.994750095334536</v>
      </c>
    </row>
    <row r="402" spans="1:7" s="8" customFormat="1" ht="25.5">
      <c r="A402" s="56"/>
      <c r="B402" s="56"/>
      <c r="C402" s="66" t="s">
        <v>241</v>
      </c>
      <c r="D402" s="60">
        <f>D400-D401-D403</f>
        <v>51002</v>
      </c>
      <c r="E402" s="60">
        <f>E400-E401-E403</f>
        <v>52802</v>
      </c>
      <c r="F402" s="60">
        <f>F400-F401-F403</f>
        <v>52788.66000000003</v>
      </c>
      <c r="G402" s="118">
        <f>F402/E402</f>
        <v>0.9997473580546198</v>
      </c>
    </row>
    <row r="403" spans="1:7" s="8" customFormat="1" ht="12.75">
      <c r="A403" s="56"/>
      <c r="B403" s="56"/>
      <c r="C403" s="66" t="s">
        <v>240</v>
      </c>
      <c r="D403" s="60">
        <v>10554</v>
      </c>
      <c r="E403" s="60">
        <v>11850</v>
      </c>
      <c r="F403" s="60">
        <v>11850</v>
      </c>
      <c r="G403" s="118">
        <f>F403/E403</f>
        <v>1</v>
      </c>
    </row>
    <row r="404" spans="1:7" s="8" customFormat="1" ht="12.75">
      <c r="A404" s="56"/>
      <c r="B404" s="56"/>
      <c r="C404" s="75" t="s">
        <v>14</v>
      </c>
      <c r="D404" s="74"/>
      <c r="E404" s="60"/>
      <c r="F404" s="60"/>
      <c r="G404" s="118"/>
    </row>
    <row r="405" spans="1:7" s="8" customFormat="1" ht="12.75">
      <c r="A405" s="56"/>
      <c r="B405" s="61"/>
      <c r="C405" s="67" t="s">
        <v>194</v>
      </c>
      <c r="D405" s="63">
        <f>D400</f>
        <v>380543</v>
      </c>
      <c r="E405" s="63">
        <f>E400</f>
        <v>376711</v>
      </c>
      <c r="F405" s="63">
        <f>F400</f>
        <v>375059.38</v>
      </c>
      <c r="G405" s="119">
        <f>F405/E405</f>
        <v>0.995615684171686</v>
      </c>
    </row>
    <row r="406" spans="1:7" s="9" customFormat="1" ht="12.75">
      <c r="A406" s="56"/>
      <c r="B406" s="56" t="s">
        <v>122</v>
      </c>
      <c r="C406" s="65" t="s">
        <v>64</v>
      </c>
      <c r="D406" s="58">
        <f>D408</f>
        <v>759201</v>
      </c>
      <c r="E406" s="58">
        <f>E408</f>
        <v>732805</v>
      </c>
      <c r="F406" s="58">
        <f>F408</f>
        <v>731174.65</v>
      </c>
      <c r="G406" s="117">
        <f>F406/E406</f>
        <v>0.9977751925819284</v>
      </c>
    </row>
    <row r="407" spans="1:7" s="8" customFormat="1" ht="12.75">
      <c r="A407" s="56"/>
      <c r="B407" s="56"/>
      <c r="C407" s="66" t="s">
        <v>1</v>
      </c>
      <c r="D407" s="60"/>
      <c r="E407" s="60"/>
      <c r="F407" s="60"/>
      <c r="G407" s="123"/>
    </row>
    <row r="408" spans="1:7" s="8" customFormat="1" ht="12.75">
      <c r="A408" s="56"/>
      <c r="B408" s="56"/>
      <c r="C408" s="66" t="s">
        <v>3</v>
      </c>
      <c r="D408" s="60">
        <v>759201</v>
      </c>
      <c r="E408" s="60">
        <v>732805</v>
      </c>
      <c r="F408" s="60">
        <v>731174.65</v>
      </c>
      <c r="G408" s="118">
        <f>F408/E408</f>
        <v>0.9977751925819284</v>
      </c>
    </row>
    <row r="409" spans="1:7" s="8" customFormat="1" ht="12.75">
      <c r="A409" s="56"/>
      <c r="B409" s="56"/>
      <c r="C409" s="59" t="s">
        <v>243</v>
      </c>
      <c r="D409" s="60">
        <v>404360</v>
      </c>
      <c r="E409" s="60">
        <v>392791</v>
      </c>
      <c r="F409" s="60">
        <v>391616.27</v>
      </c>
      <c r="G409" s="118">
        <f>F409/E409</f>
        <v>0.9970092746524234</v>
      </c>
    </row>
    <row r="410" spans="1:7" s="8" customFormat="1" ht="25.5">
      <c r="A410" s="56"/>
      <c r="B410" s="56"/>
      <c r="C410" s="66" t="s">
        <v>241</v>
      </c>
      <c r="D410" s="60">
        <v>132709</v>
      </c>
      <c r="E410" s="60">
        <v>140754</v>
      </c>
      <c r="F410" s="60">
        <v>140298.38</v>
      </c>
      <c r="G410" s="118">
        <f>F410/E410</f>
        <v>0.9967630049590065</v>
      </c>
    </row>
    <row r="411" spans="1:7" s="8" customFormat="1" ht="12.75">
      <c r="A411" s="56"/>
      <c r="B411" s="56"/>
      <c r="C411" s="66" t="s">
        <v>242</v>
      </c>
      <c r="D411" s="60">
        <f>D408-D409-D410</f>
        <v>222132</v>
      </c>
      <c r="E411" s="60">
        <f>E408-E409-E410</f>
        <v>199260</v>
      </c>
      <c r="F411" s="60">
        <f>F408-F409-F410</f>
        <v>199260</v>
      </c>
      <c r="G411" s="118">
        <f>F411/E411</f>
        <v>1</v>
      </c>
    </row>
    <row r="412" spans="1:7" s="8" customFormat="1" ht="17.25" customHeight="1">
      <c r="A412" s="56"/>
      <c r="B412" s="56"/>
      <c r="C412" s="73" t="s">
        <v>135</v>
      </c>
      <c r="D412" s="74"/>
      <c r="E412" s="74"/>
      <c r="F412" s="74"/>
      <c r="G412" s="118"/>
    </row>
    <row r="413" spans="1:7" s="8" customFormat="1" ht="12.75">
      <c r="A413" s="56"/>
      <c r="B413" s="56"/>
      <c r="C413" s="59" t="s">
        <v>261</v>
      </c>
      <c r="D413" s="60">
        <v>146946</v>
      </c>
      <c r="E413" s="60">
        <v>155140</v>
      </c>
      <c r="F413" s="60">
        <v>155105.79</v>
      </c>
      <c r="G413" s="118">
        <f>F413/E413</f>
        <v>0.9997794894933609</v>
      </c>
    </row>
    <row r="414" spans="1:7" s="8" customFormat="1" ht="12.75">
      <c r="A414" s="56"/>
      <c r="B414" s="56"/>
      <c r="C414" s="59" t="s">
        <v>17</v>
      </c>
      <c r="D414" s="60">
        <v>390123</v>
      </c>
      <c r="E414" s="60">
        <v>378405</v>
      </c>
      <c r="F414" s="60">
        <v>376808.86</v>
      </c>
      <c r="G414" s="118">
        <f>F414/E414</f>
        <v>0.9957819267715807</v>
      </c>
    </row>
    <row r="415" spans="1:7" s="8" customFormat="1" ht="12.75">
      <c r="A415" s="56"/>
      <c r="B415" s="61"/>
      <c r="C415" s="62" t="s">
        <v>102</v>
      </c>
      <c r="D415" s="63">
        <v>222132</v>
      </c>
      <c r="E415" s="63">
        <f>E411</f>
        <v>199260</v>
      </c>
      <c r="F415" s="63">
        <f>F411</f>
        <v>199260</v>
      </c>
      <c r="G415" s="119">
        <f>F415/E415</f>
        <v>1</v>
      </c>
    </row>
    <row r="416" spans="1:7" s="9" customFormat="1" ht="12.75">
      <c r="A416" s="56"/>
      <c r="B416" s="56" t="s">
        <v>140</v>
      </c>
      <c r="C416" s="57" t="s">
        <v>141</v>
      </c>
      <c r="D416" s="58">
        <f>D418</f>
        <v>73011</v>
      </c>
      <c r="E416" s="58">
        <f>E418</f>
        <v>237401</v>
      </c>
      <c r="F416" s="58">
        <f>F418</f>
        <v>186083</v>
      </c>
      <c r="G416" s="117">
        <f>F416/E416</f>
        <v>0.7838341034789238</v>
      </c>
    </row>
    <row r="417" spans="1:7" s="8" customFormat="1" ht="12.75">
      <c r="A417" s="56"/>
      <c r="B417" s="56"/>
      <c r="C417" s="66" t="s">
        <v>1</v>
      </c>
      <c r="D417" s="60"/>
      <c r="E417" s="60"/>
      <c r="F417" s="60"/>
      <c r="G417" s="118"/>
    </row>
    <row r="418" spans="1:7" s="8" customFormat="1" ht="12.75">
      <c r="A418" s="56"/>
      <c r="B418" s="56"/>
      <c r="C418" s="66" t="s">
        <v>3</v>
      </c>
      <c r="D418" s="60">
        <f>D419+D420</f>
        <v>73011</v>
      </c>
      <c r="E418" s="60">
        <f>SUM(E424:E438)</f>
        <v>237401</v>
      </c>
      <c r="F418" s="60">
        <f>SUM(F424:F438)</f>
        <v>186083</v>
      </c>
      <c r="G418" s="118">
        <f>F418/E418</f>
        <v>0.7838341034789238</v>
      </c>
    </row>
    <row r="419" spans="1:7" s="8" customFormat="1" ht="12.75">
      <c r="A419" s="56"/>
      <c r="B419" s="56"/>
      <c r="C419" s="66" t="s">
        <v>240</v>
      </c>
      <c r="D419" s="60">
        <v>21600</v>
      </c>
      <c r="E419" s="60">
        <v>21600</v>
      </c>
      <c r="F419" s="60">
        <v>21600</v>
      </c>
      <c r="G419" s="118">
        <f>F419/E419</f>
        <v>1</v>
      </c>
    </row>
    <row r="420" spans="1:7" s="8" customFormat="1" ht="38.25">
      <c r="A420" s="56"/>
      <c r="B420" s="56"/>
      <c r="C420" s="66" t="s">
        <v>250</v>
      </c>
      <c r="D420" s="60">
        <f>D421+D422</f>
        <v>51411</v>
      </c>
      <c r="E420" s="60">
        <f>E421+E422</f>
        <v>215801</v>
      </c>
      <c r="F420" s="60">
        <f>F421+F422</f>
        <v>164482.62</v>
      </c>
      <c r="G420" s="118">
        <f>F420/E420</f>
        <v>0.7621958192964815</v>
      </c>
    </row>
    <row r="421" spans="1:7" s="8" customFormat="1" ht="12.75">
      <c r="A421" s="56"/>
      <c r="B421" s="56"/>
      <c r="C421" s="151" t="s">
        <v>251</v>
      </c>
      <c r="D421" s="60">
        <v>43001</v>
      </c>
      <c r="E421" s="60">
        <v>203600</v>
      </c>
      <c r="F421" s="60">
        <v>153199.96</v>
      </c>
      <c r="G421" s="118">
        <f>F421/E421</f>
        <v>0.7524555992141453</v>
      </c>
    </row>
    <row r="422" spans="1:7" s="8" customFormat="1" ht="12.75">
      <c r="A422" s="56"/>
      <c r="B422" s="56"/>
      <c r="C422" s="151" t="s">
        <v>263</v>
      </c>
      <c r="D422" s="60">
        <v>8410</v>
      </c>
      <c r="E422" s="60">
        <v>12201</v>
      </c>
      <c r="F422" s="60">
        <v>11282.66</v>
      </c>
      <c r="G422" s="118">
        <f>F422/E422</f>
        <v>0.9247323989836899</v>
      </c>
    </row>
    <row r="423" spans="1:7" s="8" customFormat="1" ht="16.5" customHeight="1">
      <c r="A423" s="56"/>
      <c r="B423" s="56"/>
      <c r="C423" s="73" t="s">
        <v>135</v>
      </c>
      <c r="D423" s="60"/>
      <c r="E423" s="60"/>
      <c r="F423" s="60"/>
      <c r="G423" s="118"/>
    </row>
    <row r="424" spans="1:7" s="8" customFormat="1" ht="12.75">
      <c r="A424" s="56"/>
      <c r="B424" s="56"/>
      <c r="C424" s="59" t="s">
        <v>262</v>
      </c>
      <c r="D424" s="60">
        <v>2100</v>
      </c>
      <c r="E424" s="60">
        <v>2100</v>
      </c>
      <c r="F424" s="60">
        <v>2100</v>
      </c>
      <c r="G424" s="118">
        <f aca="true" t="shared" si="21" ref="G424:G438">F424/E424</f>
        <v>1</v>
      </c>
    </row>
    <row r="425" spans="1:7" s="8" customFormat="1" ht="12.75">
      <c r="A425" s="56"/>
      <c r="B425" s="56"/>
      <c r="C425" s="59" t="s">
        <v>19</v>
      </c>
      <c r="D425" s="60">
        <v>900</v>
      </c>
      <c r="E425" s="60">
        <v>900</v>
      </c>
      <c r="F425" s="60">
        <v>900</v>
      </c>
      <c r="G425" s="118">
        <f t="shared" si="21"/>
        <v>1</v>
      </c>
    </row>
    <row r="426" spans="1:7" s="8" customFormat="1" ht="12.75">
      <c r="A426" s="56"/>
      <c r="B426" s="56"/>
      <c r="C426" s="59" t="s">
        <v>143</v>
      </c>
      <c r="D426" s="60">
        <v>1800</v>
      </c>
      <c r="E426" s="60">
        <v>1800</v>
      </c>
      <c r="F426" s="60">
        <v>1800</v>
      </c>
      <c r="G426" s="118">
        <f t="shared" si="21"/>
        <v>1</v>
      </c>
    </row>
    <row r="427" spans="1:7" s="8" customFormat="1" ht="12.75">
      <c r="A427" s="56"/>
      <c r="B427" s="56"/>
      <c r="C427" s="59" t="s">
        <v>195</v>
      </c>
      <c r="D427" s="60">
        <v>900</v>
      </c>
      <c r="E427" s="60">
        <v>900</v>
      </c>
      <c r="F427" s="60">
        <v>900</v>
      </c>
      <c r="G427" s="118">
        <f t="shared" si="21"/>
        <v>1</v>
      </c>
    </row>
    <row r="428" spans="1:7" s="8" customFormat="1" ht="12.75">
      <c r="A428" s="56"/>
      <c r="B428" s="56"/>
      <c r="C428" s="59" t="s">
        <v>20</v>
      </c>
      <c r="D428" s="60">
        <v>1800</v>
      </c>
      <c r="E428" s="60">
        <v>1800</v>
      </c>
      <c r="F428" s="60">
        <v>1800</v>
      </c>
      <c r="G428" s="118">
        <f t="shared" si="21"/>
        <v>1</v>
      </c>
    </row>
    <row r="429" spans="1:7" s="8" customFormat="1" ht="12.75">
      <c r="A429" s="56"/>
      <c r="B429" s="56"/>
      <c r="C429" s="59" t="s">
        <v>187</v>
      </c>
      <c r="D429" s="60">
        <v>3000</v>
      </c>
      <c r="E429" s="60">
        <v>3000</v>
      </c>
      <c r="F429" s="60">
        <v>3000</v>
      </c>
      <c r="G429" s="118">
        <f t="shared" si="21"/>
        <v>1</v>
      </c>
    </row>
    <row r="430" spans="1:7" s="8" customFormat="1" ht="12.75">
      <c r="A430" s="56"/>
      <c r="B430" s="56"/>
      <c r="C430" s="59" t="s">
        <v>188</v>
      </c>
      <c r="D430" s="60">
        <v>1500</v>
      </c>
      <c r="E430" s="60">
        <v>1500</v>
      </c>
      <c r="F430" s="60">
        <v>1500</v>
      </c>
      <c r="G430" s="118">
        <f t="shared" si="21"/>
        <v>1</v>
      </c>
    </row>
    <row r="431" spans="1:7" s="8" customFormat="1" ht="12.75">
      <c r="A431" s="56"/>
      <c r="B431" s="56"/>
      <c r="C431" s="59" t="s">
        <v>261</v>
      </c>
      <c r="D431" s="60">
        <v>2100</v>
      </c>
      <c r="E431" s="60">
        <v>2100</v>
      </c>
      <c r="F431" s="60">
        <v>2100</v>
      </c>
      <c r="G431" s="118">
        <f t="shared" si="21"/>
        <v>1</v>
      </c>
    </row>
    <row r="432" spans="1:7" s="8" customFormat="1" ht="12.75">
      <c r="A432" s="56"/>
      <c r="B432" s="56"/>
      <c r="C432" s="59" t="s">
        <v>159</v>
      </c>
      <c r="D432" s="60">
        <v>1800</v>
      </c>
      <c r="E432" s="60">
        <v>1800</v>
      </c>
      <c r="F432" s="60">
        <v>1800</v>
      </c>
      <c r="G432" s="118">
        <f t="shared" si="21"/>
        <v>1</v>
      </c>
    </row>
    <row r="433" spans="1:7" s="8" customFormat="1" ht="12.75">
      <c r="A433" s="56"/>
      <c r="B433" s="56"/>
      <c r="C433" s="59" t="s">
        <v>157</v>
      </c>
      <c r="D433" s="60">
        <v>900</v>
      </c>
      <c r="E433" s="60">
        <v>900</v>
      </c>
      <c r="F433" s="60">
        <v>900</v>
      </c>
      <c r="G433" s="118">
        <f t="shared" si="21"/>
        <v>1</v>
      </c>
    </row>
    <row r="434" spans="1:7" s="8" customFormat="1" ht="12.75">
      <c r="A434" s="56"/>
      <c r="B434" s="56"/>
      <c r="C434" s="59" t="s">
        <v>158</v>
      </c>
      <c r="D434" s="60">
        <v>900</v>
      </c>
      <c r="E434" s="60">
        <v>900</v>
      </c>
      <c r="F434" s="60">
        <v>900</v>
      </c>
      <c r="G434" s="118">
        <f t="shared" si="21"/>
        <v>1</v>
      </c>
    </row>
    <row r="435" spans="1:7" s="8" customFormat="1" ht="12.75">
      <c r="A435" s="56"/>
      <c r="B435" s="56"/>
      <c r="C435" s="59" t="s">
        <v>202</v>
      </c>
      <c r="D435" s="60">
        <v>1200</v>
      </c>
      <c r="E435" s="60">
        <v>1200</v>
      </c>
      <c r="F435" s="60">
        <v>1200</v>
      </c>
      <c r="G435" s="118">
        <f t="shared" si="21"/>
        <v>1</v>
      </c>
    </row>
    <row r="436" spans="1:7" s="8" customFormat="1" ht="12.75">
      <c r="A436" s="56"/>
      <c r="B436" s="56"/>
      <c r="C436" s="59" t="s">
        <v>110</v>
      </c>
      <c r="D436" s="60">
        <v>600</v>
      </c>
      <c r="E436" s="60">
        <v>600</v>
      </c>
      <c r="F436" s="60">
        <v>600</v>
      </c>
      <c r="G436" s="118">
        <f t="shared" si="21"/>
        <v>1</v>
      </c>
    </row>
    <row r="437" spans="1:7" s="8" customFormat="1" ht="12.75">
      <c r="A437" s="56"/>
      <c r="B437" s="56"/>
      <c r="C437" s="59" t="s">
        <v>219</v>
      </c>
      <c r="D437" s="60">
        <v>2100</v>
      </c>
      <c r="E437" s="60">
        <v>2100</v>
      </c>
      <c r="F437" s="60">
        <v>2100</v>
      </c>
      <c r="G437" s="118">
        <f t="shared" si="21"/>
        <v>1</v>
      </c>
    </row>
    <row r="438" spans="1:7" s="8" customFormat="1" ht="12.75">
      <c r="A438" s="56"/>
      <c r="B438" s="56"/>
      <c r="C438" s="59" t="s">
        <v>7</v>
      </c>
      <c r="D438" s="60">
        <v>51411</v>
      </c>
      <c r="E438" s="60">
        <v>215801</v>
      </c>
      <c r="F438" s="60">
        <v>164483</v>
      </c>
      <c r="G438" s="118">
        <f t="shared" si="21"/>
        <v>0.7621975801780344</v>
      </c>
    </row>
    <row r="439" spans="1:7" s="9" customFormat="1" ht="12.75">
      <c r="A439" s="56"/>
      <c r="B439" s="51" t="s">
        <v>124</v>
      </c>
      <c r="C439" s="76" t="s">
        <v>151</v>
      </c>
      <c r="D439" s="77">
        <f>D441+D445</f>
        <v>564840</v>
      </c>
      <c r="E439" s="77">
        <f>E441+E445</f>
        <v>631148</v>
      </c>
      <c r="F439" s="77">
        <f>F441+F445</f>
        <v>627285.51</v>
      </c>
      <c r="G439" s="109">
        <f>F439/E439</f>
        <v>0.9938802151001033</v>
      </c>
    </row>
    <row r="440" spans="1:7" s="8" customFormat="1" ht="12.75">
      <c r="A440" s="56"/>
      <c r="B440" s="56"/>
      <c r="C440" s="66" t="s">
        <v>1</v>
      </c>
      <c r="D440" s="60"/>
      <c r="E440" s="60"/>
      <c r="F440" s="60"/>
      <c r="G440" s="118"/>
    </row>
    <row r="441" spans="1:8" s="8" customFormat="1" ht="12.75">
      <c r="A441" s="56"/>
      <c r="B441" s="56"/>
      <c r="C441" s="66" t="s">
        <v>3</v>
      </c>
      <c r="D441" s="60">
        <v>564840</v>
      </c>
      <c r="E441" s="60">
        <v>610133</v>
      </c>
      <c r="F441" s="60">
        <v>607036.02</v>
      </c>
      <c r="G441" s="118">
        <f>F441/E441</f>
        <v>0.9949240903212906</v>
      </c>
      <c r="H441" s="12"/>
    </row>
    <row r="442" spans="1:7" s="8" customFormat="1" ht="12.75">
      <c r="A442" s="56"/>
      <c r="B442" s="56"/>
      <c r="C442" s="59" t="s">
        <v>243</v>
      </c>
      <c r="D442" s="60">
        <v>378436</v>
      </c>
      <c r="E442" s="60">
        <v>415388</v>
      </c>
      <c r="F442" s="60">
        <v>412361.02</v>
      </c>
      <c r="G442" s="118">
        <f>F442/E442</f>
        <v>0.9927128853024161</v>
      </c>
    </row>
    <row r="443" spans="1:7" s="8" customFormat="1" ht="25.5">
      <c r="A443" s="56"/>
      <c r="B443" s="56"/>
      <c r="C443" s="66" t="s">
        <v>241</v>
      </c>
      <c r="D443" s="60">
        <v>17628</v>
      </c>
      <c r="E443" s="60">
        <v>18563</v>
      </c>
      <c r="F443" s="60">
        <v>18493</v>
      </c>
      <c r="G443" s="118">
        <f>F443/E443</f>
        <v>0.9962290578031568</v>
      </c>
    </row>
    <row r="444" spans="1:7" s="8" customFormat="1" ht="12.75">
      <c r="A444" s="56"/>
      <c r="B444" s="56"/>
      <c r="C444" s="66" t="s">
        <v>242</v>
      </c>
      <c r="D444" s="60">
        <f>D441-D442-D443</f>
        <v>168776</v>
      </c>
      <c r="E444" s="60">
        <f>E441-E442-E443</f>
        <v>176182</v>
      </c>
      <c r="F444" s="60">
        <f>F441-F442-F443</f>
        <v>176182</v>
      </c>
      <c r="G444" s="118">
        <f>F444/E444</f>
        <v>1</v>
      </c>
    </row>
    <row r="445" spans="1:7" s="8" customFormat="1" ht="12.75">
      <c r="A445" s="56"/>
      <c r="B445" s="56"/>
      <c r="C445" s="179" t="s">
        <v>227</v>
      </c>
      <c r="D445" s="169"/>
      <c r="E445" s="169">
        <v>21015</v>
      </c>
      <c r="F445" s="169">
        <v>20249.49</v>
      </c>
      <c r="G445" s="175">
        <f>F445/E445</f>
        <v>0.9635731620271235</v>
      </c>
    </row>
    <row r="446" spans="1:7" s="8" customFormat="1" ht="17.25" customHeight="1">
      <c r="A446" s="56"/>
      <c r="B446" s="56"/>
      <c r="C446" s="73" t="s">
        <v>135</v>
      </c>
      <c r="D446" s="74"/>
      <c r="E446" s="74"/>
      <c r="F446" s="74"/>
      <c r="G446" s="118"/>
    </row>
    <row r="447" spans="1:7" s="8" customFormat="1" ht="12.75">
      <c r="A447" s="56"/>
      <c r="B447" s="56"/>
      <c r="C447" s="59" t="s">
        <v>268</v>
      </c>
      <c r="D447" s="60">
        <v>163059</v>
      </c>
      <c r="E447" s="60">
        <v>200776</v>
      </c>
      <c r="F447" s="60">
        <v>200013.04</v>
      </c>
      <c r="G447" s="118">
        <f>F447/E447</f>
        <v>0.9961999442164402</v>
      </c>
    </row>
    <row r="448" spans="1:7" s="8" customFormat="1" ht="12.75">
      <c r="A448" s="56"/>
      <c r="B448" s="56"/>
      <c r="C448" s="59" t="s">
        <v>18</v>
      </c>
      <c r="D448" s="60">
        <v>233005</v>
      </c>
      <c r="E448" s="60">
        <v>233175</v>
      </c>
      <c r="F448" s="60">
        <v>230840.98</v>
      </c>
      <c r="G448" s="118">
        <f>F448/E448</f>
        <v>0.9899902648225583</v>
      </c>
    </row>
    <row r="449" spans="1:7" s="8" customFormat="1" ht="12.75">
      <c r="A449" s="56"/>
      <c r="B449" s="56"/>
      <c r="C449" s="59" t="s">
        <v>189</v>
      </c>
      <c r="D449" s="60">
        <v>168776</v>
      </c>
      <c r="E449" s="60">
        <v>176182</v>
      </c>
      <c r="F449" s="60">
        <v>176182</v>
      </c>
      <c r="G449" s="118">
        <f>F449/E449</f>
        <v>1</v>
      </c>
    </row>
    <row r="450" spans="1:7" s="8" customFormat="1" ht="12.75">
      <c r="A450" s="56"/>
      <c r="B450" s="61"/>
      <c r="C450" s="62" t="s">
        <v>233</v>
      </c>
      <c r="D450" s="63">
        <v>0</v>
      </c>
      <c r="E450" s="63">
        <f>E445</f>
        <v>21015</v>
      </c>
      <c r="F450" s="63">
        <f>F445</f>
        <v>20249.49</v>
      </c>
      <c r="G450" s="118">
        <f>F450/E450</f>
        <v>0.9635731620271235</v>
      </c>
    </row>
    <row r="451" spans="1:7" s="8" customFormat="1" ht="12.75">
      <c r="A451" s="56"/>
      <c r="B451" s="56" t="s">
        <v>190</v>
      </c>
      <c r="C451" s="65" t="s">
        <v>191</v>
      </c>
      <c r="D451" s="58">
        <f>D453</f>
        <v>2800524</v>
      </c>
      <c r="E451" s="58">
        <f>E453</f>
        <v>3066843</v>
      </c>
      <c r="F451" s="58">
        <f>F453</f>
        <v>3066843</v>
      </c>
      <c r="G451" s="125">
        <f aca="true" t="shared" si="22" ref="G451:G456">F451/E451</f>
        <v>1</v>
      </c>
    </row>
    <row r="452" spans="1:7" s="8" customFormat="1" ht="12.75">
      <c r="A452" s="56"/>
      <c r="B452" s="56"/>
      <c r="C452" s="66" t="s">
        <v>1</v>
      </c>
      <c r="D452" s="60"/>
      <c r="E452" s="60"/>
      <c r="F452" s="60"/>
      <c r="G452" s="118"/>
    </row>
    <row r="453" spans="1:7" s="8" customFormat="1" ht="12.75">
      <c r="A453" s="56"/>
      <c r="B453" s="56"/>
      <c r="C453" s="66" t="s">
        <v>246</v>
      </c>
      <c r="D453" s="60">
        <v>2800524</v>
      </c>
      <c r="E453" s="60">
        <v>3066843</v>
      </c>
      <c r="F453" s="60">
        <v>3066843</v>
      </c>
      <c r="G453" s="118">
        <f t="shared" si="22"/>
        <v>1</v>
      </c>
    </row>
    <row r="454" spans="1:7" s="8" customFormat="1" ht="18" customHeight="1">
      <c r="A454" s="56"/>
      <c r="B454" s="56"/>
      <c r="C454" s="73" t="s">
        <v>135</v>
      </c>
      <c r="D454" s="60"/>
      <c r="E454" s="60"/>
      <c r="F454" s="60"/>
      <c r="G454" s="118"/>
    </row>
    <row r="455" spans="1:8" s="8" customFormat="1" ht="12.75">
      <c r="A455" s="56"/>
      <c r="B455" s="56"/>
      <c r="C455" s="59" t="s">
        <v>192</v>
      </c>
      <c r="D455" s="60">
        <v>1709240</v>
      </c>
      <c r="E455" s="60">
        <v>1839422</v>
      </c>
      <c r="F455" s="60">
        <v>1839422</v>
      </c>
      <c r="G455" s="118">
        <f t="shared" si="22"/>
        <v>1</v>
      </c>
      <c r="H455" s="15"/>
    </row>
    <row r="456" spans="1:8" s="8" customFormat="1" ht="12.75">
      <c r="A456" s="56"/>
      <c r="B456" s="61"/>
      <c r="C456" s="62" t="s">
        <v>193</v>
      </c>
      <c r="D456" s="63">
        <v>1091284</v>
      </c>
      <c r="E456" s="63">
        <v>1227421</v>
      </c>
      <c r="F456" s="63">
        <v>1227421</v>
      </c>
      <c r="G456" s="119">
        <f t="shared" si="22"/>
        <v>1</v>
      </c>
      <c r="H456" s="14"/>
    </row>
    <row r="457" spans="1:7" s="8" customFormat="1" ht="12.75">
      <c r="A457" s="56"/>
      <c r="B457" s="56" t="s">
        <v>168</v>
      </c>
      <c r="C457" s="65" t="s">
        <v>161</v>
      </c>
      <c r="D457" s="58">
        <f>D459</f>
        <v>36310</v>
      </c>
      <c r="E457" s="58">
        <f>E459</f>
        <v>44635</v>
      </c>
      <c r="F457" s="58">
        <f>F459</f>
        <v>44570.12</v>
      </c>
      <c r="G457" s="117">
        <f>F457/E457</f>
        <v>0.9985464321720623</v>
      </c>
    </row>
    <row r="458" spans="1:7" s="8" customFormat="1" ht="12.75">
      <c r="A458" s="56"/>
      <c r="B458" s="56"/>
      <c r="C458" s="66" t="s">
        <v>1</v>
      </c>
      <c r="D458" s="60"/>
      <c r="E458" s="60"/>
      <c r="F458" s="60"/>
      <c r="G458" s="118"/>
    </row>
    <row r="459" spans="1:7" s="8" customFormat="1" ht="25.5">
      <c r="A459" s="56"/>
      <c r="B459" s="56"/>
      <c r="C459" s="66" t="s">
        <v>266</v>
      </c>
      <c r="D459" s="60">
        <v>36310</v>
      </c>
      <c r="E459" s="60">
        <v>44635</v>
      </c>
      <c r="F459" s="60">
        <v>44570.12</v>
      </c>
      <c r="G459" s="118">
        <f>F459/E459</f>
        <v>0.9985464321720623</v>
      </c>
    </row>
    <row r="460" spans="1:7" s="9" customFormat="1" ht="12.75">
      <c r="A460" s="56"/>
      <c r="B460" s="51" t="s">
        <v>125</v>
      </c>
      <c r="C460" s="76" t="s">
        <v>31</v>
      </c>
      <c r="D460" s="77">
        <f>D462</f>
        <v>85263</v>
      </c>
      <c r="E460" s="77">
        <f>E462</f>
        <v>85263</v>
      </c>
      <c r="F460" s="77">
        <f>F462</f>
        <v>84168.28</v>
      </c>
      <c r="G460" s="122">
        <f>F460/E460</f>
        <v>0.9871606675814831</v>
      </c>
    </row>
    <row r="461" spans="1:7" s="8" customFormat="1" ht="12.75">
      <c r="A461" s="56"/>
      <c r="B461" s="56"/>
      <c r="C461" s="66" t="s">
        <v>1</v>
      </c>
      <c r="D461" s="60"/>
      <c r="E461" s="60"/>
      <c r="F461" s="60"/>
      <c r="G461" s="123"/>
    </row>
    <row r="462" spans="1:7" s="8" customFormat="1" ht="12.75">
      <c r="A462" s="56"/>
      <c r="B462" s="56"/>
      <c r="C462" s="66" t="s">
        <v>2</v>
      </c>
      <c r="D462" s="60">
        <v>85263</v>
      </c>
      <c r="E462" s="60">
        <v>85263</v>
      </c>
      <c r="F462" s="60">
        <v>84168.28</v>
      </c>
      <c r="G462" s="123">
        <f>F462/E462</f>
        <v>0.9871606675814831</v>
      </c>
    </row>
    <row r="463" spans="1:7" s="8" customFormat="1" ht="25.5">
      <c r="A463" s="56"/>
      <c r="B463" s="56"/>
      <c r="C463" s="66" t="s">
        <v>241</v>
      </c>
      <c r="D463" s="60">
        <v>55263</v>
      </c>
      <c r="E463" s="60">
        <v>55263</v>
      </c>
      <c r="F463" s="60">
        <v>28905.28</v>
      </c>
      <c r="G463" s="123">
        <f>F463/E463</f>
        <v>0.523049418236433</v>
      </c>
    </row>
    <row r="464" spans="1:7" s="8" customFormat="1" ht="12.75">
      <c r="A464" s="56"/>
      <c r="B464" s="56"/>
      <c r="C464" s="66" t="s">
        <v>242</v>
      </c>
      <c r="D464" s="60">
        <f>D462-D463</f>
        <v>30000</v>
      </c>
      <c r="E464" s="60">
        <f>E462-E463</f>
        <v>30000</v>
      </c>
      <c r="F464" s="60">
        <f>F462-F463</f>
        <v>55263</v>
      </c>
      <c r="G464" s="123">
        <f>F464/E464</f>
        <v>1.8421</v>
      </c>
    </row>
    <row r="465" spans="1:7" ht="13.5">
      <c r="A465" s="53" t="s">
        <v>169</v>
      </c>
      <c r="B465" s="53"/>
      <c r="C465" s="64" t="s">
        <v>170</v>
      </c>
      <c r="D465" s="55">
        <f>D466</f>
        <v>5000</v>
      </c>
      <c r="E465" s="55">
        <f>E466</f>
        <v>337458</v>
      </c>
      <c r="F465" s="55">
        <f>F466</f>
        <v>321028.24</v>
      </c>
      <c r="G465" s="126">
        <f>F465/E465</f>
        <v>0.9513131708242211</v>
      </c>
    </row>
    <row r="466" spans="1:7" s="8" customFormat="1" ht="12.75">
      <c r="A466" s="56"/>
      <c r="B466" s="56" t="s">
        <v>171</v>
      </c>
      <c r="C466" s="65" t="s">
        <v>31</v>
      </c>
      <c r="D466" s="58">
        <f>D468</f>
        <v>5000</v>
      </c>
      <c r="E466" s="58">
        <f>E468+E471</f>
        <v>337458</v>
      </c>
      <c r="F466" s="58">
        <f>F468+F471</f>
        <v>321028.24</v>
      </c>
      <c r="G466" s="109">
        <f>F466/E466</f>
        <v>0.9513131708242211</v>
      </c>
    </row>
    <row r="467" spans="1:7" s="8" customFormat="1" ht="12.75">
      <c r="A467" s="56"/>
      <c r="B467" s="56"/>
      <c r="C467" s="66" t="s">
        <v>1</v>
      </c>
      <c r="D467" s="60"/>
      <c r="E467" s="60"/>
      <c r="F467" s="60"/>
      <c r="G467" s="118"/>
    </row>
    <row r="468" spans="1:7" s="8" customFormat="1" ht="12.75">
      <c r="A468" s="56"/>
      <c r="B468" s="56"/>
      <c r="C468" s="66" t="s">
        <v>3</v>
      </c>
      <c r="D468" s="60">
        <v>5000</v>
      </c>
      <c r="E468" s="60">
        <v>103858</v>
      </c>
      <c r="F468" s="60">
        <v>87428.24</v>
      </c>
      <c r="G468" s="118">
        <f aca="true" t="shared" si="23" ref="G468:G473">F468/E468</f>
        <v>0.8418055421825955</v>
      </c>
    </row>
    <row r="469" spans="1:7" s="8" customFormat="1" ht="25.5">
      <c r="A469" s="56"/>
      <c r="B469" s="56"/>
      <c r="C469" s="66" t="s">
        <v>241</v>
      </c>
      <c r="D469" s="60">
        <v>0</v>
      </c>
      <c r="E469" s="60">
        <v>86548</v>
      </c>
      <c r="F469" s="60">
        <v>70118.24</v>
      </c>
      <c r="G469" s="118">
        <f t="shared" si="23"/>
        <v>0.810165919489763</v>
      </c>
    </row>
    <row r="470" spans="1:7" s="8" customFormat="1" ht="12.75">
      <c r="A470" s="56"/>
      <c r="B470" s="56"/>
      <c r="C470" s="161" t="s">
        <v>242</v>
      </c>
      <c r="D470" s="162">
        <f>D468-D469</f>
        <v>5000</v>
      </c>
      <c r="E470" s="162">
        <f>E468-E469</f>
        <v>17310</v>
      </c>
      <c r="F470" s="162">
        <f>F468-F469</f>
        <v>17310</v>
      </c>
      <c r="G470" s="173">
        <f t="shared" si="23"/>
        <v>1</v>
      </c>
    </row>
    <row r="471" spans="1:7" s="8" customFormat="1" ht="12.75">
      <c r="A471" s="61"/>
      <c r="B471" s="61"/>
      <c r="C471" s="171" t="s">
        <v>227</v>
      </c>
      <c r="D471" s="165">
        <v>0</v>
      </c>
      <c r="E471" s="165">
        <v>233600</v>
      </c>
      <c r="F471" s="165">
        <v>233600</v>
      </c>
      <c r="G471" s="180">
        <f t="shared" si="23"/>
        <v>1</v>
      </c>
    </row>
    <row r="472" spans="1:7" s="10" customFormat="1" ht="13.5">
      <c r="A472" s="53" t="s">
        <v>126</v>
      </c>
      <c r="B472" s="53"/>
      <c r="C472" s="64" t="s">
        <v>65</v>
      </c>
      <c r="D472" s="55">
        <f>D473+D476+D479</f>
        <v>1476673</v>
      </c>
      <c r="E472" s="55">
        <f>E473+E476+E479</f>
        <v>1537163</v>
      </c>
      <c r="F472" s="55">
        <f>F473+F476+F479</f>
        <v>1411974.93</v>
      </c>
      <c r="G472" s="116">
        <f t="shared" si="23"/>
        <v>0.9185590142359659</v>
      </c>
    </row>
    <row r="473" spans="1:7" s="9" customFormat="1" ht="12.75">
      <c r="A473" s="56"/>
      <c r="B473" s="56" t="s">
        <v>127</v>
      </c>
      <c r="C473" s="65" t="s">
        <v>66</v>
      </c>
      <c r="D473" s="58">
        <f>D475</f>
        <v>121200</v>
      </c>
      <c r="E473" s="58">
        <f>E475</f>
        <v>121200</v>
      </c>
      <c r="F473" s="58">
        <f>F475</f>
        <v>121200</v>
      </c>
      <c r="G473" s="117">
        <f t="shared" si="23"/>
        <v>1</v>
      </c>
    </row>
    <row r="474" spans="1:7" s="8" customFormat="1" ht="12.75">
      <c r="A474" s="56"/>
      <c r="B474" s="56"/>
      <c r="C474" s="66" t="s">
        <v>1</v>
      </c>
      <c r="D474" s="60"/>
      <c r="E474" s="60"/>
      <c r="F474" s="60"/>
      <c r="G474" s="118"/>
    </row>
    <row r="475" spans="1:7" s="8" customFormat="1" ht="12.75">
      <c r="A475" s="56"/>
      <c r="B475" s="61"/>
      <c r="C475" s="67" t="s">
        <v>246</v>
      </c>
      <c r="D475" s="63">
        <v>121200</v>
      </c>
      <c r="E475" s="63">
        <v>121200</v>
      </c>
      <c r="F475" s="63">
        <v>121200</v>
      </c>
      <c r="G475" s="119">
        <f>F475/E475</f>
        <v>1</v>
      </c>
    </row>
    <row r="476" spans="1:7" s="9" customFormat="1" ht="12.75">
      <c r="A476" s="56"/>
      <c r="B476" s="56" t="s">
        <v>128</v>
      </c>
      <c r="C476" s="65" t="s">
        <v>67</v>
      </c>
      <c r="D476" s="58">
        <f>D478</f>
        <v>1119773</v>
      </c>
      <c r="E476" s="58">
        <f>E478</f>
        <v>1139773</v>
      </c>
      <c r="F476" s="58">
        <f>F478</f>
        <v>1139773</v>
      </c>
      <c r="G476" s="117">
        <f>F476/E476</f>
        <v>1</v>
      </c>
    </row>
    <row r="477" spans="1:7" s="8" customFormat="1" ht="12.75">
      <c r="A477" s="56"/>
      <c r="B477" s="56"/>
      <c r="C477" s="66" t="s">
        <v>1</v>
      </c>
      <c r="D477" s="60"/>
      <c r="E477" s="60"/>
      <c r="F477" s="60"/>
      <c r="G477" s="118"/>
    </row>
    <row r="478" spans="1:7" s="8" customFormat="1" ht="12.75">
      <c r="A478" s="56"/>
      <c r="B478" s="56"/>
      <c r="C478" s="66" t="s">
        <v>246</v>
      </c>
      <c r="D478" s="60">
        <v>1119773</v>
      </c>
      <c r="E478" s="60">
        <v>1139773</v>
      </c>
      <c r="F478" s="60">
        <v>1139773</v>
      </c>
      <c r="G478" s="118">
        <f>F478/E478</f>
        <v>1</v>
      </c>
    </row>
    <row r="479" spans="1:7" s="9" customFormat="1" ht="12.75">
      <c r="A479" s="56"/>
      <c r="B479" s="51" t="s">
        <v>129</v>
      </c>
      <c r="C479" s="76" t="s">
        <v>31</v>
      </c>
      <c r="D479" s="77">
        <f>D481</f>
        <v>235700</v>
      </c>
      <c r="E479" s="77">
        <f>E481</f>
        <v>276190</v>
      </c>
      <c r="F479" s="77">
        <f>F481</f>
        <v>151001.93</v>
      </c>
      <c r="G479" s="109">
        <f>F479/E479</f>
        <v>0.5467320685035664</v>
      </c>
    </row>
    <row r="480" spans="1:7" s="8" customFormat="1" ht="12.75">
      <c r="A480" s="56"/>
      <c r="B480" s="56"/>
      <c r="C480" s="66" t="s">
        <v>1</v>
      </c>
      <c r="D480" s="60"/>
      <c r="E480" s="60"/>
      <c r="F480" s="60"/>
      <c r="G480" s="118"/>
    </row>
    <row r="481" spans="1:8" s="8" customFormat="1" ht="12.75">
      <c r="A481" s="56"/>
      <c r="B481" s="56"/>
      <c r="C481" s="66" t="s">
        <v>3</v>
      </c>
      <c r="D481" s="60">
        <v>235700</v>
      </c>
      <c r="E481" s="60">
        <v>276190</v>
      </c>
      <c r="F481" s="60">
        <v>151001.93</v>
      </c>
      <c r="G481" s="118">
        <f aca="true" t="shared" si="24" ref="G481:G492">F481/E481</f>
        <v>0.5467320685035664</v>
      </c>
      <c r="H481" s="12"/>
    </row>
    <row r="482" spans="1:7" s="8" customFormat="1" ht="12.75">
      <c r="A482" s="56"/>
      <c r="B482" s="56"/>
      <c r="C482" s="59" t="s">
        <v>243</v>
      </c>
      <c r="D482" s="60">
        <v>1000</v>
      </c>
      <c r="E482" s="60">
        <v>16600</v>
      </c>
      <c r="F482" s="60">
        <v>16200</v>
      </c>
      <c r="G482" s="118">
        <f t="shared" si="24"/>
        <v>0.9759036144578314</v>
      </c>
    </row>
    <row r="483" spans="1:8" s="8" customFormat="1" ht="25.5">
      <c r="A483" s="56"/>
      <c r="B483" s="56"/>
      <c r="C483" s="66" t="s">
        <v>241</v>
      </c>
      <c r="D483" s="60">
        <v>52200</v>
      </c>
      <c r="E483" s="60">
        <f>E481-E482-E484-E485-E486</f>
        <v>71000</v>
      </c>
      <c r="F483" s="60">
        <f>F481-F482-F484-F485-F486</f>
        <v>69305.93</v>
      </c>
      <c r="G483" s="118">
        <f t="shared" si="24"/>
        <v>0.9761398591549295</v>
      </c>
      <c r="H483" s="12"/>
    </row>
    <row r="484" spans="1:7" s="8" customFormat="1" ht="12.75">
      <c r="A484" s="56"/>
      <c r="B484" s="56"/>
      <c r="C484" s="66" t="s">
        <v>242</v>
      </c>
      <c r="D484" s="60">
        <f>D481-D482-D483-D485-D486</f>
        <v>55000</v>
      </c>
      <c r="E484" s="60">
        <v>59590</v>
      </c>
      <c r="F484" s="60">
        <v>56496</v>
      </c>
      <c r="G484" s="118">
        <f t="shared" si="24"/>
        <v>0.9480785366672261</v>
      </c>
    </row>
    <row r="485" spans="1:7" s="8" customFormat="1" ht="12.75">
      <c r="A485" s="56"/>
      <c r="B485" s="56"/>
      <c r="C485" s="59" t="s">
        <v>240</v>
      </c>
      <c r="D485" s="60">
        <v>7500</v>
      </c>
      <c r="E485" s="60">
        <v>9000</v>
      </c>
      <c r="F485" s="60">
        <v>9000</v>
      </c>
      <c r="G485" s="118">
        <f t="shared" si="24"/>
        <v>1</v>
      </c>
    </row>
    <row r="486" spans="1:7" s="8" customFormat="1" ht="38.25">
      <c r="A486" s="56"/>
      <c r="B486" s="56"/>
      <c r="C486" s="66" t="s">
        <v>267</v>
      </c>
      <c r="D486" s="60">
        <v>120000</v>
      </c>
      <c r="E486" s="60">
        <v>120000</v>
      </c>
      <c r="F486" s="60">
        <v>0</v>
      </c>
      <c r="G486" s="118">
        <v>0</v>
      </c>
    </row>
    <row r="487" spans="1:7" s="8" customFormat="1" ht="12.75">
      <c r="A487" s="61"/>
      <c r="B487" s="61"/>
      <c r="C487" s="151" t="s">
        <v>251</v>
      </c>
      <c r="D487" s="63">
        <v>120000</v>
      </c>
      <c r="E487" s="63">
        <v>120000</v>
      </c>
      <c r="F487" s="63">
        <v>0</v>
      </c>
      <c r="G487" s="119">
        <v>0</v>
      </c>
    </row>
    <row r="488" spans="1:7" s="10" customFormat="1" ht="13.5">
      <c r="A488" s="53" t="s">
        <v>130</v>
      </c>
      <c r="B488" s="53"/>
      <c r="C488" s="64" t="s">
        <v>68</v>
      </c>
      <c r="D488" s="55">
        <f>D492+D489</f>
        <v>452000</v>
      </c>
      <c r="E488" s="55">
        <f>E492+E491</f>
        <v>457800</v>
      </c>
      <c r="F488" s="55">
        <f>F492+F491</f>
        <v>457787.36</v>
      </c>
      <c r="G488" s="116">
        <f t="shared" si="24"/>
        <v>0.9999723896898208</v>
      </c>
    </row>
    <row r="489" spans="1:7" s="10" customFormat="1" ht="13.5">
      <c r="A489" s="127"/>
      <c r="B489" s="56" t="s">
        <v>229</v>
      </c>
      <c r="C489" s="65" t="s">
        <v>230</v>
      </c>
      <c r="D489" s="140">
        <f>D491</f>
        <v>317000</v>
      </c>
      <c r="E489" s="140">
        <f>E491</f>
        <v>317000</v>
      </c>
      <c r="F489" s="140">
        <f>F491</f>
        <v>317000</v>
      </c>
      <c r="G489" s="141">
        <f>F489/E489</f>
        <v>1</v>
      </c>
    </row>
    <row r="490" spans="1:7" s="10" customFormat="1" ht="13.5">
      <c r="A490" s="127"/>
      <c r="B490" s="127"/>
      <c r="C490" s="66" t="s">
        <v>1</v>
      </c>
      <c r="D490" s="140"/>
      <c r="E490" s="140"/>
      <c r="F490" s="140"/>
      <c r="G490" s="141"/>
    </row>
    <row r="491" spans="1:7" s="10" customFormat="1" ht="13.5">
      <c r="A491" s="127"/>
      <c r="B491" s="127"/>
      <c r="C491" s="66" t="s">
        <v>216</v>
      </c>
      <c r="D491" s="60">
        <v>317000</v>
      </c>
      <c r="E491" s="60">
        <v>317000</v>
      </c>
      <c r="F491" s="60">
        <v>317000</v>
      </c>
      <c r="G491" s="118">
        <f>F491/E491</f>
        <v>1</v>
      </c>
    </row>
    <row r="492" spans="1:8" s="9" customFormat="1" ht="12.75">
      <c r="A492" s="56"/>
      <c r="B492" s="51" t="s">
        <v>131</v>
      </c>
      <c r="C492" s="76" t="s">
        <v>69</v>
      </c>
      <c r="D492" s="77">
        <f>D494</f>
        <v>135000</v>
      </c>
      <c r="E492" s="77">
        <f>E494</f>
        <v>140800</v>
      </c>
      <c r="F492" s="77">
        <f>F494</f>
        <v>140787.36</v>
      </c>
      <c r="G492" s="109">
        <f t="shared" si="24"/>
        <v>0.9999102272727272</v>
      </c>
      <c r="H492" s="19"/>
    </row>
    <row r="493" spans="1:7" s="8" customFormat="1" ht="12.75">
      <c r="A493" s="56"/>
      <c r="B493" s="56"/>
      <c r="C493" s="66" t="s">
        <v>1</v>
      </c>
      <c r="D493" s="60"/>
      <c r="E493" s="60"/>
      <c r="F493" s="60"/>
      <c r="G493" s="118"/>
    </row>
    <row r="494" spans="1:8" s="8" customFormat="1" ht="12.75">
      <c r="A494" s="56"/>
      <c r="B494" s="56"/>
      <c r="C494" s="66" t="s">
        <v>3</v>
      </c>
      <c r="D494" s="60">
        <v>135000</v>
      </c>
      <c r="E494" s="60">
        <v>140800</v>
      </c>
      <c r="F494" s="60">
        <v>140787.36</v>
      </c>
      <c r="G494" s="118">
        <f aca="true" t="shared" si="25" ref="G494:G499">F494/E494</f>
        <v>0.9999102272727272</v>
      </c>
      <c r="H494" s="12"/>
    </row>
    <row r="495" spans="1:7" s="8" customFormat="1" ht="25.5">
      <c r="A495" s="56"/>
      <c r="B495" s="56"/>
      <c r="C495" s="66" t="s">
        <v>241</v>
      </c>
      <c r="D495" s="60">
        <v>23000</v>
      </c>
      <c r="E495" s="60">
        <f>E494-E496-E497</f>
        <v>23000</v>
      </c>
      <c r="F495" s="60">
        <f>F494-F496-F497</f>
        <v>22989.279999999984</v>
      </c>
      <c r="G495" s="118">
        <f t="shared" si="25"/>
        <v>0.9995339130434776</v>
      </c>
    </row>
    <row r="496" spans="1:7" s="8" customFormat="1" ht="12.75">
      <c r="A496" s="56"/>
      <c r="B496" s="56"/>
      <c r="C496" s="66" t="s">
        <v>242</v>
      </c>
      <c r="D496" s="60">
        <f>D494-D495-D497</f>
        <v>105000</v>
      </c>
      <c r="E496" s="60">
        <v>107800</v>
      </c>
      <c r="F496" s="60">
        <v>107798.08</v>
      </c>
      <c r="G496" s="118">
        <f t="shared" si="25"/>
        <v>0.9999821892393321</v>
      </c>
    </row>
    <row r="497" spans="1:7" s="8" customFormat="1" ht="12.75">
      <c r="A497" s="152"/>
      <c r="B497" s="61"/>
      <c r="C497" s="59" t="s">
        <v>240</v>
      </c>
      <c r="D497" s="153">
        <v>7000</v>
      </c>
      <c r="E497" s="153">
        <v>10000</v>
      </c>
      <c r="F497" s="153">
        <v>10000</v>
      </c>
      <c r="G497" s="118">
        <f t="shared" si="25"/>
        <v>1</v>
      </c>
    </row>
    <row r="498" spans="1:7" ht="12.75">
      <c r="A498" s="182" t="s">
        <v>133</v>
      </c>
      <c r="B498" s="183"/>
      <c r="C498" s="184"/>
      <c r="D498" s="91">
        <f>D7+D16+D41+D51+D58+D77+D120+D154+D161+D163+D249+D276+D352+D375+D465+D472+D488</f>
        <v>187198144</v>
      </c>
      <c r="E498" s="91">
        <f>E7+E16+E41+E51+E58+E77+E120+E154+E161+E163+E249+E276+E352+E375+E465+E472+E488+E113</f>
        <v>194524073</v>
      </c>
      <c r="F498" s="91">
        <f>F7+F16+F41+F51+F58+F77+F120+F154+F161+F163+F249+F276+F352+F375+F465+F472+F488+F113</f>
        <v>172687518.15000004</v>
      </c>
      <c r="G498" s="124">
        <f t="shared" si="25"/>
        <v>0.8877436889263574</v>
      </c>
    </row>
    <row r="499" spans="1:8" ht="12.75">
      <c r="A499" s="92"/>
      <c r="B499" s="92"/>
      <c r="C499" s="92"/>
      <c r="D499" s="93">
        <f>D7+D16+D41+D51+D58+D77+D120+D154+D161+D163+D249+D276+D352+D375+D465+D472+D488</f>
        <v>187198144</v>
      </c>
      <c r="E499" s="147">
        <f>E7+E16+E41+E51+E58+E77+E113+E120+E154+E161+E163+E249+E276+E352+E375+E465+E472+E488</f>
        <v>194524073</v>
      </c>
      <c r="F499" s="160">
        <f>F498-1046508</f>
        <v>171641010.15000004</v>
      </c>
      <c r="G499" s="47">
        <f t="shared" si="25"/>
        <v>0.8823638509255357</v>
      </c>
      <c r="H499" s="6" t="s">
        <v>289</v>
      </c>
    </row>
    <row r="500" spans="1:7" ht="12.75">
      <c r="A500" s="92"/>
      <c r="B500" s="92"/>
      <c r="C500" s="92"/>
      <c r="D500" s="93">
        <f>D7+D16+D41+D51+D58+D77+D120+D154+D161+D163+D249+D276+D352+D375+D465+D472+D488</f>
        <v>187198144</v>
      </c>
      <c r="E500" s="95"/>
      <c r="F500" s="95"/>
      <c r="G500" s="47"/>
    </row>
    <row r="501" spans="1:7" ht="12.75">
      <c r="A501" s="92"/>
      <c r="B501" s="92"/>
      <c r="C501" s="96" t="s">
        <v>205</v>
      </c>
      <c r="D501" s="93">
        <f>D15+D29+D46+D94+D112+D131+D141+D169+D198+D275+D282+D295+D307+D313+D327+D339+D386+D411+D444+D453+D464+D470+D475+D478+D484+D496+D317</f>
        <v>15833880</v>
      </c>
      <c r="E501" s="93"/>
      <c r="F501" s="93"/>
      <c r="G501" s="47"/>
    </row>
    <row r="502" spans="1:7" ht="12.75">
      <c r="A502" s="92"/>
      <c r="B502" s="92"/>
      <c r="C502" s="98" t="s">
        <v>203</v>
      </c>
      <c r="D502" s="93">
        <f>D20+D27+D55+D61+D64+D71+D81+D92+D101+D106+D135+D167+D187+D196+D217+D225+D234+D242+D273+D280+D293+D311+D321+D356+D361+D366+D379+D392+D401+D409+D442+D482</f>
        <v>64091188</v>
      </c>
      <c r="E502" s="93"/>
      <c r="F502" s="93"/>
      <c r="G502" s="47"/>
    </row>
    <row r="503" spans="1:7" ht="12.75">
      <c r="A503" s="92"/>
      <c r="B503" s="92"/>
      <c r="C503" s="98" t="s">
        <v>272</v>
      </c>
      <c r="D503" s="94">
        <f>D11+D21+D28+D45+D50+D56+D67+D72+D82+D86+D93+D102+D107+D136+D144+D153+D162-164409+D168+D188+D197+D218+D226+D235+D243+D274+D281+D294+D312+D322+D330+D338+D362+D367+D380+D393+D402+D410+D443+D459+D463+D469+D483+D495</f>
        <v>26887971</v>
      </c>
      <c r="E503" s="94"/>
      <c r="F503" s="94"/>
      <c r="G503" s="47"/>
    </row>
    <row r="504" spans="1:7" ht="12.75">
      <c r="A504" s="92"/>
      <c r="B504" s="92"/>
      <c r="C504" s="98" t="s">
        <v>271</v>
      </c>
      <c r="D504" s="94">
        <f>D12+D22+D30+D87+D95+D126+D137+D170+D189+D199+D219+D244+D261+D283+D296+D314+D323+D340+D381+D419+D485+D497+D394+D403</f>
        <v>8731890</v>
      </c>
      <c r="E504" s="94"/>
      <c r="F504" s="94"/>
      <c r="G504" s="47"/>
    </row>
    <row r="505" spans="1:7" ht="12.75">
      <c r="A505" s="92"/>
      <c r="B505" s="92"/>
      <c r="C505" s="98" t="s">
        <v>287</v>
      </c>
      <c r="D505" s="94">
        <f>D108+D341+D371+D420+D486</f>
        <v>811268</v>
      </c>
      <c r="E505" s="94"/>
      <c r="F505" s="94"/>
      <c r="G505" s="47"/>
    </row>
    <row r="506" spans="1:7" ht="12.75">
      <c r="A506" s="92"/>
      <c r="B506" s="92"/>
      <c r="C506" s="98" t="s">
        <v>273</v>
      </c>
      <c r="D506" s="94">
        <f>D157</f>
        <v>762017</v>
      </c>
      <c r="E506" s="94"/>
      <c r="F506" s="94"/>
      <c r="G506" s="47"/>
    </row>
    <row r="507" spans="1:7" ht="12.75">
      <c r="A507" s="92"/>
      <c r="B507" s="92"/>
      <c r="C507" s="98" t="s">
        <v>274</v>
      </c>
      <c r="D507" s="94">
        <f>D160</f>
        <v>463372</v>
      </c>
      <c r="E507" s="94"/>
      <c r="F507" s="94"/>
      <c r="G507" s="47"/>
    </row>
    <row r="508" spans="1:7" ht="12.75">
      <c r="A508" s="92"/>
      <c r="B508" s="92"/>
      <c r="C508" s="98" t="s">
        <v>204</v>
      </c>
      <c r="D508" s="93">
        <f>164409+D31+D47+D96+D171+D200+D254+D324+D368+D491</f>
        <v>69616558</v>
      </c>
      <c r="E508" s="93"/>
      <c r="F508" s="93"/>
      <c r="G508" s="47"/>
    </row>
    <row r="509" spans="1:7" ht="12.75">
      <c r="A509" s="92"/>
      <c r="B509" s="92"/>
      <c r="C509" s="98" t="s">
        <v>215</v>
      </c>
      <c r="D509" s="93"/>
      <c r="E509" s="99"/>
      <c r="F509" s="99"/>
      <c r="G509" s="47"/>
    </row>
    <row r="510" spans="1:7" ht="12.75">
      <c r="A510" s="49"/>
      <c r="B510" s="49"/>
      <c r="C510" s="98"/>
      <c r="D510" s="98"/>
      <c r="E510" s="94"/>
      <c r="F510" s="94"/>
      <c r="G510" s="48"/>
    </row>
    <row r="511" spans="1:7" ht="12.75">
      <c r="A511" s="49"/>
      <c r="B511" s="49"/>
      <c r="C511" s="155"/>
      <c r="D511" s="98"/>
      <c r="E511" s="94"/>
      <c r="F511" s="94"/>
      <c r="G511" s="46"/>
    </row>
    <row r="512" spans="1:7" ht="12.75">
      <c r="A512" s="49"/>
      <c r="B512" s="49"/>
      <c r="C512" s="98"/>
      <c r="D512" s="100"/>
      <c r="E512" s="94"/>
      <c r="F512" s="94"/>
      <c r="G512" s="48"/>
    </row>
    <row r="513" spans="1:7" ht="12.75">
      <c r="A513" s="101"/>
      <c r="B513" s="101"/>
      <c r="C513" s="102"/>
      <c r="D513" s="103"/>
      <c r="E513" s="148"/>
      <c r="F513" s="104"/>
      <c r="G513" s="18"/>
    </row>
    <row r="514" spans="1:7" ht="12.75">
      <c r="A514" s="105"/>
      <c r="B514" s="105"/>
      <c r="C514" s="106"/>
      <c r="D514" s="107"/>
      <c r="E514" s="156"/>
      <c r="F514" s="108"/>
      <c r="G514" s="11"/>
    </row>
    <row r="515" spans="1:7" ht="12.75">
      <c r="A515" s="105"/>
      <c r="B515" s="105"/>
      <c r="C515" s="106"/>
      <c r="D515" s="106"/>
      <c r="E515" s="108"/>
      <c r="F515" s="108"/>
      <c r="G515" s="11"/>
    </row>
    <row r="516" spans="1:7" ht="12.75">
      <c r="A516" s="105"/>
      <c r="B516" s="105"/>
      <c r="C516" s="106"/>
      <c r="D516" s="106"/>
      <c r="E516" s="108"/>
      <c r="F516" s="108"/>
      <c r="G516" s="11"/>
    </row>
    <row r="517" spans="1:7" ht="12.75">
      <c r="A517" s="105"/>
      <c r="B517" s="105"/>
      <c r="C517" s="106"/>
      <c r="D517" s="106"/>
      <c r="E517" s="108"/>
      <c r="F517" s="108"/>
      <c r="G517" s="11"/>
    </row>
    <row r="518" spans="1:7" ht="12.75">
      <c r="A518" s="105"/>
      <c r="B518" s="105"/>
      <c r="C518" s="106"/>
      <c r="D518" s="106"/>
      <c r="E518" s="108"/>
      <c r="F518" s="108"/>
      <c r="G518" s="11"/>
    </row>
    <row r="519" spans="1:7" ht="12.75">
      <c r="A519" s="105"/>
      <c r="B519" s="105"/>
      <c r="C519" s="106"/>
      <c r="D519" s="106"/>
      <c r="E519" s="108"/>
      <c r="F519" s="108"/>
      <c r="G519" s="11"/>
    </row>
    <row r="520" spans="1:7" ht="12.75">
      <c r="A520" s="105"/>
      <c r="B520" s="105"/>
      <c r="C520" s="106"/>
      <c r="D520" s="106"/>
      <c r="E520" s="108"/>
      <c r="F520" s="108"/>
      <c r="G520" s="11"/>
    </row>
    <row r="521" spans="1:7" ht="12.75">
      <c r="A521" s="105"/>
      <c r="B521" s="105"/>
      <c r="C521" s="106"/>
      <c r="D521" s="106"/>
      <c r="E521" s="108"/>
      <c r="F521" s="108"/>
      <c r="G521" s="11"/>
    </row>
    <row r="522" spans="1:7" ht="12.75">
      <c r="A522" s="105"/>
      <c r="B522" s="105"/>
      <c r="C522" s="106"/>
      <c r="D522" s="106"/>
      <c r="E522" s="108"/>
      <c r="F522" s="108"/>
      <c r="G522" s="11"/>
    </row>
    <row r="523" spans="1:7" ht="12.75">
      <c r="A523" s="105"/>
      <c r="B523" s="105"/>
      <c r="C523" s="106"/>
      <c r="D523" s="106"/>
      <c r="E523" s="108"/>
      <c r="F523" s="108"/>
      <c r="G523" s="11"/>
    </row>
    <row r="524" spans="1:7" ht="12.75">
      <c r="A524" s="105"/>
      <c r="B524" s="105"/>
      <c r="C524" s="106"/>
      <c r="D524" s="106"/>
      <c r="E524" s="108"/>
      <c r="F524" s="108"/>
      <c r="G524" s="11"/>
    </row>
    <row r="525" spans="1:7" ht="12.75">
      <c r="A525" s="105"/>
      <c r="B525" s="105"/>
      <c r="C525" s="106"/>
      <c r="D525" s="106"/>
      <c r="E525" s="108"/>
      <c r="F525" s="108"/>
      <c r="G525" s="11"/>
    </row>
    <row r="526" spans="1:7" ht="12.75">
      <c r="A526" s="105"/>
      <c r="B526" s="105"/>
      <c r="C526" s="106"/>
      <c r="D526" s="106"/>
      <c r="E526" s="108"/>
      <c r="F526" s="108"/>
      <c r="G526" s="11"/>
    </row>
    <row r="527" spans="1:7" ht="12.75">
      <c r="A527" s="105"/>
      <c r="B527" s="105"/>
      <c r="C527" s="106"/>
      <c r="D527" s="106"/>
      <c r="E527" s="108"/>
      <c r="F527" s="108"/>
      <c r="G527" s="11"/>
    </row>
    <row r="528" spans="1:7" ht="12.75">
      <c r="A528" s="105"/>
      <c r="B528" s="105"/>
      <c r="C528" s="106"/>
      <c r="D528" s="106"/>
      <c r="E528" s="108"/>
      <c r="F528" s="108"/>
      <c r="G528" s="11"/>
    </row>
    <row r="529" spans="1:7" ht="12.75">
      <c r="A529" s="105"/>
      <c r="B529" s="105"/>
      <c r="C529" s="106"/>
      <c r="D529" s="106"/>
      <c r="E529" s="108"/>
      <c r="F529" s="108"/>
      <c r="G529" s="11"/>
    </row>
    <row r="530" spans="1:7" ht="12.75">
      <c r="A530" s="105"/>
      <c r="B530" s="105"/>
      <c r="C530" s="106"/>
      <c r="D530" s="106"/>
      <c r="E530" s="108"/>
      <c r="F530" s="108"/>
      <c r="G530" s="11"/>
    </row>
    <row r="531" spans="1:7" ht="12.75">
      <c r="A531" s="105"/>
      <c r="B531" s="105"/>
      <c r="C531" s="106"/>
      <c r="D531" s="106"/>
      <c r="E531" s="108"/>
      <c r="F531" s="108"/>
      <c r="G531" s="11"/>
    </row>
    <row r="532" spans="1:7" ht="12.75">
      <c r="A532" s="105"/>
      <c r="B532" s="105"/>
      <c r="C532" s="106"/>
      <c r="D532" s="106"/>
      <c r="E532" s="108"/>
      <c r="F532" s="108"/>
      <c r="G532" s="11"/>
    </row>
    <row r="533" spans="1:7" ht="12.75">
      <c r="A533" s="105"/>
      <c r="B533" s="105"/>
      <c r="C533" s="106"/>
      <c r="D533" s="106"/>
      <c r="E533" s="108"/>
      <c r="F533" s="108"/>
      <c r="G533" s="11"/>
    </row>
    <row r="534" spans="1:7" ht="12.75">
      <c r="A534" s="105"/>
      <c r="B534" s="105"/>
      <c r="C534" s="106"/>
      <c r="D534" s="106"/>
      <c r="E534" s="108"/>
      <c r="F534" s="108"/>
      <c r="G534" s="11"/>
    </row>
    <row r="535" spans="1:7" ht="12.75">
      <c r="A535" s="105"/>
      <c r="B535" s="105"/>
      <c r="C535" s="106"/>
      <c r="D535" s="106"/>
      <c r="E535" s="108"/>
      <c r="F535" s="108"/>
      <c r="G535" s="11"/>
    </row>
    <row r="536" spans="1:7" ht="12.75">
      <c r="A536" s="105"/>
      <c r="B536" s="105"/>
      <c r="C536" s="106"/>
      <c r="D536" s="106"/>
      <c r="E536" s="108"/>
      <c r="F536" s="108"/>
      <c r="G536" s="11"/>
    </row>
    <row r="537" spans="1:7" ht="12.75">
      <c r="A537" s="105"/>
      <c r="B537" s="105"/>
      <c r="C537" s="106"/>
      <c r="D537" s="106"/>
      <c r="E537" s="108"/>
      <c r="F537" s="108"/>
      <c r="G537" s="11"/>
    </row>
    <row r="538" spans="1:7" ht="12.75">
      <c r="A538" s="105"/>
      <c r="B538" s="105"/>
      <c r="C538" s="106"/>
      <c r="D538" s="106"/>
      <c r="E538" s="108"/>
      <c r="F538" s="108"/>
      <c r="G538" s="11"/>
    </row>
    <row r="539" spans="1:7" ht="12.75">
      <c r="A539" s="105"/>
      <c r="B539" s="105"/>
      <c r="C539" s="106"/>
      <c r="D539" s="106"/>
      <c r="E539" s="108"/>
      <c r="F539" s="108"/>
      <c r="G539" s="11"/>
    </row>
    <row r="540" spans="1:7" ht="12.75">
      <c r="A540" s="105"/>
      <c r="B540" s="105"/>
      <c r="C540" s="106"/>
      <c r="D540" s="106"/>
      <c r="E540" s="108"/>
      <c r="F540" s="108"/>
      <c r="G540" s="11"/>
    </row>
    <row r="541" spans="1:7" ht="12.75">
      <c r="A541" s="105"/>
      <c r="B541" s="105"/>
      <c r="C541" s="106"/>
      <c r="D541" s="106"/>
      <c r="E541" s="108"/>
      <c r="F541" s="108"/>
      <c r="G541" s="11"/>
    </row>
    <row r="542" spans="1:7" ht="12.75">
      <c r="A542" s="105"/>
      <c r="B542" s="105"/>
      <c r="C542" s="106"/>
      <c r="D542" s="106"/>
      <c r="E542" s="108"/>
      <c r="F542" s="108"/>
      <c r="G542" s="11"/>
    </row>
    <row r="543" spans="1:7" ht="12.75">
      <c r="A543" s="105"/>
      <c r="B543" s="105"/>
      <c r="C543" s="106"/>
      <c r="D543" s="106"/>
      <c r="E543" s="108"/>
      <c r="F543" s="108"/>
      <c r="G543" s="11"/>
    </row>
    <row r="544" spans="1:7" ht="12.75">
      <c r="A544" s="105"/>
      <c r="B544" s="105"/>
      <c r="C544" s="106"/>
      <c r="D544" s="106"/>
      <c r="E544" s="108"/>
      <c r="F544" s="108"/>
      <c r="G544" s="11"/>
    </row>
    <row r="545" spans="1:7" ht="12.75">
      <c r="A545" s="105"/>
      <c r="B545" s="105"/>
      <c r="C545" s="106"/>
      <c r="D545" s="106"/>
      <c r="E545" s="108"/>
      <c r="F545" s="108"/>
      <c r="G545" s="11"/>
    </row>
    <row r="546" spans="1:7" ht="12.75">
      <c r="A546" s="105"/>
      <c r="B546" s="105"/>
      <c r="C546" s="106"/>
      <c r="D546" s="106"/>
      <c r="E546" s="108"/>
      <c r="F546" s="108"/>
      <c r="G546" s="11"/>
    </row>
    <row r="547" spans="1:7" ht="12.75">
      <c r="A547" s="105"/>
      <c r="B547" s="105"/>
      <c r="C547" s="106"/>
      <c r="D547" s="106"/>
      <c r="E547" s="108"/>
      <c r="F547" s="108"/>
      <c r="G547" s="11"/>
    </row>
    <row r="548" spans="1:7" ht="12.75">
      <c r="A548" s="105"/>
      <c r="B548" s="105"/>
      <c r="C548" s="106"/>
      <c r="D548" s="106"/>
      <c r="E548" s="108"/>
      <c r="F548" s="108"/>
      <c r="G548" s="11"/>
    </row>
    <row r="549" spans="1:7" ht="12.75">
      <c r="A549" s="105"/>
      <c r="B549" s="105"/>
      <c r="C549" s="106"/>
      <c r="D549" s="106"/>
      <c r="E549" s="108"/>
      <c r="F549" s="108"/>
      <c r="G549" s="11"/>
    </row>
    <row r="550" spans="1:7" ht="12.75">
      <c r="A550" s="105"/>
      <c r="B550" s="105"/>
      <c r="C550" s="106"/>
      <c r="D550" s="106"/>
      <c r="E550" s="108"/>
      <c r="F550" s="108"/>
      <c r="G550" s="11"/>
    </row>
    <row r="551" spans="1:7" ht="12.75">
      <c r="A551" s="105"/>
      <c r="B551" s="105"/>
      <c r="C551" s="106"/>
      <c r="D551" s="106"/>
      <c r="E551" s="108"/>
      <c r="F551" s="108"/>
      <c r="G551" s="11"/>
    </row>
    <row r="552" spans="1:7" ht="12.75">
      <c r="A552" s="105"/>
      <c r="B552" s="105"/>
      <c r="C552" s="106"/>
      <c r="D552" s="106"/>
      <c r="E552" s="108"/>
      <c r="F552" s="108"/>
      <c r="G552" s="11"/>
    </row>
    <row r="553" spans="1:7" ht="12.75">
      <c r="A553" s="105"/>
      <c r="B553" s="105"/>
      <c r="C553" s="106"/>
      <c r="D553" s="106"/>
      <c r="E553" s="108"/>
      <c r="F553" s="108"/>
      <c r="G553" s="11"/>
    </row>
    <row r="554" spans="1:7" ht="12.75">
      <c r="A554" s="105"/>
      <c r="B554" s="105"/>
      <c r="C554" s="106"/>
      <c r="D554" s="106"/>
      <c r="E554" s="108"/>
      <c r="F554" s="108"/>
      <c r="G554" s="11"/>
    </row>
    <row r="555" spans="1:7" ht="12.75">
      <c r="A555" s="105"/>
      <c r="B555" s="105"/>
      <c r="C555" s="106"/>
      <c r="D555" s="106"/>
      <c r="E555" s="108"/>
      <c r="F555" s="108"/>
      <c r="G555" s="11"/>
    </row>
    <row r="556" spans="1:7" ht="12.75">
      <c r="A556" s="105"/>
      <c r="B556" s="105"/>
      <c r="C556" s="106"/>
      <c r="D556" s="106"/>
      <c r="E556" s="108"/>
      <c r="F556" s="108"/>
      <c r="G556" s="11"/>
    </row>
    <row r="557" spans="1:7" ht="12.75">
      <c r="A557" s="105"/>
      <c r="B557" s="105"/>
      <c r="C557" s="106"/>
      <c r="D557" s="106"/>
      <c r="E557" s="108"/>
      <c r="F557" s="108"/>
      <c r="G557" s="11"/>
    </row>
    <row r="558" spans="1:7" ht="12.75">
      <c r="A558" s="105"/>
      <c r="B558" s="105"/>
      <c r="C558" s="106"/>
      <c r="D558" s="106"/>
      <c r="E558" s="108"/>
      <c r="F558" s="108"/>
      <c r="G558" s="11"/>
    </row>
    <row r="559" spans="1:7" ht="12.75">
      <c r="A559" s="105"/>
      <c r="B559" s="105"/>
      <c r="C559" s="106"/>
      <c r="D559" s="106"/>
      <c r="E559" s="108"/>
      <c r="F559" s="108"/>
      <c r="G559" s="11"/>
    </row>
    <row r="560" spans="1:7" ht="12.75">
      <c r="A560" s="105"/>
      <c r="B560" s="105"/>
      <c r="C560" s="106"/>
      <c r="D560" s="106"/>
      <c r="E560" s="108"/>
      <c r="F560" s="108"/>
      <c r="G560" s="11"/>
    </row>
    <row r="561" spans="1:7" ht="12.75">
      <c r="A561" s="105"/>
      <c r="B561" s="105"/>
      <c r="C561" s="106"/>
      <c r="D561" s="106"/>
      <c r="E561" s="108"/>
      <c r="F561" s="108"/>
      <c r="G561" s="11"/>
    </row>
    <row r="562" spans="1:7" ht="12.75">
      <c r="A562" s="105"/>
      <c r="B562" s="105"/>
      <c r="C562" s="106"/>
      <c r="D562" s="106"/>
      <c r="E562" s="108"/>
      <c r="F562" s="108"/>
      <c r="G562" s="11"/>
    </row>
    <row r="563" spans="1:7" ht="12.75">
      <c r="A563" s="105"/>
      <c r="B563" s="105"/>
      <c r="C563" s="106"/>
      <c r="D563" s="106"/>
      <c r="E563" s="108"/>
      <c r="F563" s="108"/>
      <c r="G563" s="11"/>
    </row>
    <row r="564" spans="1:7" ht="12.75">
      <c r="A564" s="105"/>
      <c r="B564" s="105"/>
      <c r="C564" s="106"/>
      <c r="D564" s="106"/>
      <c r="E564" s="108"/>
      <c r="F564" s="108"/>
      <c r="G564" s="11"/>
    </row>
    <row r="565" spans="1:7" ht="12.75">
      <c r="A565" s="105"/>
      <c r="B565" s="105"/>
      <c r="C565" s="106"/>
      <c r="D565" s="106"/>
      <c r="E565" s="108"/>
      <c r="F565" s="108"/>
      <c r="G565" s="11"/>
    </row>
    <row r="566" spans="1:7" ht="12.75">
      <c r="A566" s="105"/>
      <c r="B566" s="105"/>
      <c r="C566" s="106"/>
      <c r="D566" s="106"/>
      <c r="E566" s="108"/>
      <c r="F566" s="108"/>
      <c r="G566" s="11"/>
    </row>
    <row r="567" spans="1:7" ht="12.75">
      <c r="A567" s="105"/>
      <c r="B567" s="105"/>
      <c r="C567" s="106"/>
      <c r="D567" s="106"/>
      <c r="E567" s="108"/>
      <c r="F567" s="108"/>
      <c r="G567" s="11"/>
    </row>
    <row r="568" spans="1:7" ht="12.75">
      <c r="A568" s="105"/>
      <c r="B568" s="105"/>
      <c r="C568" s="106"/>
      <c r="D568" s="106"/>
      <c r="E568" s="108"/>
      <c r="F568" s="108"/>
      <c r="G568" s="11"/>
    </row>
    <row r="569" spans="1:7" ht="12.75">
      <c r="A569" s="105"/>
      <c r="B569" s="105"/>
      <c r="C569" s="106"/>
      <c r="D569" s="106"/>
      <c r="E569" s="108"/>
      <c r="F569" s="108"/>
      <c r="G569" s="11"/>
    </row>
    <row r="570" spans="1:7" ht="12.75">
      <c r="A570" s="105"/>
      <c r="B570" s="105"/>
      <c r="C570" s="106"/>
      <c r="D570" s="106"/>
      <c r="E570" s="108"/>
      <c r="F570" s="108"/>
      <c r="G570" s="11"/>
    </row>
    <row r="571" spans="1:7" ht="12.75">
      <c r="A571" s="105"/>
      <c r="B571" s="105"/>
      <c r="C571" s="106"/>
      <c r="D571" s="106"/>
      <c r="E571" s="108"/>
      <c r="F571" s="108"/>
      <c r="G571" s="11"/>
    </row>
    <row r="572" spans="1:7" ht="12.75">
      <c r="A572" s="105"/>
      <c r="B572" s="105"/>
      <c r="C572" s="106"/>
      <c r="D572" s="106"/>
      <c r="E572" s="108"/>
      <c r="F572" s="108"/>
      <c r="G572" s="11"/>
    </row>
    <row r="573" spans="1:7" ht="12.75">
      <c r="A573" s="105"/>
      <c r="B573" s="105"/>
      <c r="C573" s="106"/>
      <c r="D573" s="106"/>
      <c r="E573" s="108"/>
      <c r="F573" s="108"/>
      <c r="G573" s="11"/>
    </row>
    <row r="574" spans="1:7" ht="12.75">
      <c r="A574" s="105"/>
      <c r="B574" s="105"/>
      <c r="C574" s="106"/>
      <c r="D574" s="106"/>
      <c r="E574" s="108"/>
      <c r="F574" s="108"/>
      <c r="G574" s="11"/>
    </row>
    <row r="575" spans="1:7" ht="12.75">
      <c r="A575" s="105"/>
      <c r="B575" s="105"/>
      <c r="C575" s="106"/>
      <c r="D575" s="106"/>
      <c r="E575" s="108"/>
      <c r="F575" s="108"/>
      <c r="G575" s="11"/>
    </row>
    <row r="576" spans="1:7" ht="12.75">
      <c r="A576" s="105"/>
      <c r="B576" s="105"/>
      <c r="C576" s="106"/>
      <c r="D576" s="106"/>
      <c r="E576" s="108"/>
      <c r="F576" s="108"/>
      <c r="G576" s="11"/>
    </row>
    <row r="577" spans="1:7" ht="12.75">
      <c r="A577" s="105"/>
      <c r="B577" s="105"/>
      <c r="C577" s="106"/>
      <c r="D577" s="106"/>
      <c r="E577" s="108"/>
      <c r="F577" s="108"/>
      <c r="G577" s="11"/>
    </row>
    <row r="578" spans="1:7" ht="12.75">
      <c r="A578" s="105"/>
      <c r="B578" s="105"/>
      <c r="C578" s="106"/>
      <c r="D578" s="106"/>
      <c r="E578" s="108"/>
      <c r="F578" s="108"/>
      <c r="G578" s="11"/>
    </row>
    <row r="579" spans="1:7" ht="12.75">
      <c r="A579" s="105"/>
      <c r="B579" s="105"/>
      <c r="C579" s="106"/>
      <c r="D579" s="106"/>
      <c r="E579" s="108"/>
      <c r="F579" s="108"/>
      <c r="G579" s="11"/>
    </row>
    <row r="580" spans="1:7" ht="12.75">
      <c r="A580" s="105"/>
      <c r="B580" s="105"/>
      <c r="C580" s="106"/>
      <c r="D580" s="106"/>
      <c r="E580" s="108"/>
      <c r="F580" s="108"/>
      <c r="G580" s="11"/>
    </row>
    <row r="581" spans="1:7" ht="12.75">
      <c r="A581" s="105"/>
      <c r="B581" s="105"/>
      <c r="C581" s="106"/>
      <c r="D581" s="106"/>
      <c r="E581" s="108"/>
      <c r="F581" s="108"/>
      <c r="G581" s="11"/>
    </row>
    <row r="582" spans="1:7" ht="12.75">
      <c r="A582" s="105"/>
      <c r="B582" s="105"/>
      <c r="C582" s="106"/>
      <c r="D582" s="106"/>
      <c r="E582" s="108"/>
      <c r="F582" s="108"/>
      <c r="G582" s="11"/>
    </row>
    <row r="583" spans="1:7" ht="12.75">
      <c r="A583" s="105"/>
      <c r="B583" s="105"/>
      <c r="C583" s="106"/>
      <c r="D583" s="106"/>
      <c r="E583" s="108"/>
      <c r="F583" s="108"/>
      <c r="G583" s="11"/>
    </row>
    <row r="584" spans="1:7" ht="12.75">
      <c r="A584" s="105"/>
      <c r="B584" s="105"/>
      <c r="C584" s="106"/>
      <c r="D584" s="106"/>
      <c r="E584" s="108"/>
      <c r="F584" s="108"/>
      <c r="G584" s="11"/>
    </row>
    <row r="585" spans="1:7" ht="12.75">
      <c r="A585" s="105"/>
      <c r="B585" s="105"/>
      <c r="C585" s="106"/>
      <c r="D585" s="106"/>
      <c r="E585" s="108"/>
      <c r="F585" s="108"/>
      <c r="G585" s="11"/>
    </row>
    <row r="586" spans="1:7" ht="12.75">
      <c r="A586" s="105"/>
      <c r="B586" s="105"/>
      <c r="C586" s="106"/>
      <c r="D586" s="106"/>
      <c r="E586" s="108"/>
      <c r="F586" s="108"/>
      <c r="G586" s="11"/>
    </row>
    <row r="587" spans="1:7" ht="12.75">
      <c r="A587" s="105"/>
      <c r="B587" s="105"/>
      <c r="C587" s="106"/>
      <c r="D587" s="106"/>
      <c r="E587" s="108"/>
      <c r="F587" s="108"/>
      <c r="G587" s="11"/>
    </row>
    <row r="588" spans="1:7" ht="12.75">
      <c r="A588" s="105"/>
      <c r="B588" s="105"/>
      <c r="C588" s="106"/>
      <c r="D588" s="106"/>
      <c r="E588" s="108"/>
      <c r="F588" s="108"/>
      <c r="G588" s="11"/>
    </row>
    <row r="589" spans="1:7" ht="12.75">
      <c r="A589" s="105"/>
      <c r="B589" s="105"/>
      <c r="C589" s="106"/>
      <c r="D589" s="106"/>
      <c r="E589" s="108"/>
      <c r="F589" s="108"/>
      <c r="G589" s="11"/>
    </row>
    <row r="590" spans="1:7" ht="12.75">
      <c r="A590" s="105"/>
      <c r="B590" s="105"/>
      <c r="C590" s="106"/>
      <c r="D590" s="106"/>
      <c r="E590" s="108"/>
      <c r="F590" s="108"/>
      <c r="G590" s="11"/>
    </row>
    <row r="591" ht="12.75">
      <c r="G591" s="11"/>
    </row>
    <row r="592" ht="12.75">
      <c r="G592" s="11"/>
    </row>
    <row r="593" ht="12.75">
      <c r="G593" s="11"/>
    </row>
    <row r="594" ht="12.75">
      <c r="G594" s="11"/>
    </row>
    <row r="595" ht="12.75">
      <c r="G595" s="11"/>
    </row>
    <row r="596" ht="12.75">
      <c r="G596" s="11"/>
    </row>
    <row r="597" ht="12.75">
      <c r="G597" s="11"/>
    </row>
    <row r="598" ht="12.75">
      <c r="G598" s="11"/>
    </row>
    <row r="599" ht="12.75">
      <c r="G599" s="11"/>
    </row>
    <row r="600" ht="12.75">
      <c r="G600" s="11"/>
    </row>
    <row r="601" ht="12.75">
      <c r="G601" s="11"/>
    </row>
    <row r="602" ht="12.75">
      <c r="G602" s="11"/>
    </row>
    <row r="603" ht="12.75">
      <c r="G603" s="11"/>
    </row>
    <row r="604" ht="12.75">
      <c r="G604" s="11"/>
    </row>
    <row r="605" ht="12.75">
      <c r="G605" s="11"/>
    </row>
    <row r="606" ht="12.75">
      <c r="G606" s="11"/>
    </row>
    <row r="607" ht="12.75">
      <c r="G607" s="11"/>
    </row>
    <row r="608" ht="12.75">
      <c r="G608" s="11"/>
    </row>
    <row r="609" ht="12.75">
      <c r="G609" s="11"/>
    </row>
    <row r="610" ht="12.75">
      <c r="G610" s="11"/>
    </row>
    <row r="611" ht="12.75">
      <c r="G611" s="11"/>
    </row>
    <row r="612" ht="12.75">
      <c r="G612" s="11"/>
    </row>
    <row r="613" ht="12.75">
      <c r="G613" s="11"/>
    </row>
    <row r="614" ht="12.75">
      <c r="G614" s="11"/>
    </row>
    <row r="615" ht="12.75">
      <c r="G615" s="11"/>
    </row>
    <row r="616" ht="12.75">
      <c r="G616" s="11"/>
    </row>
    <row r="617" ht="12.75">
      <c r="G617" s="11"/>
    </row>
    <row r="618" ht="12.75">
      <c r="G618" s="11"/>
    </row>
    <row r="619" ht="12.75">
      <c r="G619" s="11"/>
    </row>
    <row r="620" ht="12.75">
      <c r="G620" s="11"/>
    </row>
    <row r="621" ht="12.75">
      <c r="G621" s="11"/>
    </row>
    <row r="622" ht="12.75">
      <c r="G622" s="11"/>
    </row>
    <row r="623" ht="12.75">
      <c r="G623" s="11"/>
    </row>
    <row r="624" ht="12.75">
      <c r="G624" s="11"/>
    </row>
    <row r="625" ht="12.75">
      <c r="G625" s="11"/>
    </row>
    <row r="626" ht="12.75">
      <c r="G626" s="11"/>
    </row>
    <row r="627" ht="12.75">
      <c r="G627" s="11"/>
    </row>
    <row r="628" ht="12.75">
      <c r="G628" s="11"/>
    </row>
    <row r="629" ht="12.75">
      <c r="G629" s="11"/>
    </row>
    <row r="630" ht="12.75">
      <c r="G630" s="11"/>
    </row>
    <row r="631" ht="12.75">
      <c r="G631" s="11"/>
    </row>
    <row r="632" ht="12.75">
      <c r="G632" s="11"/>
    </row>
    <row r="633" ht="12.75">
      <c r="G633" s="11"/>
    </row>
    <row r="634" ht="12.75">
      <c r="G634" s="11"/>
    </row>
    <row r="635" ht="12.75">
      <c r="G635" s="11"/>
    </row>
    <row r="636" ht="12.75">
      <c r="G636" s="11"/>
    </row>
    <row r="637" ht="12.75">
      <c r="G637" s="11"/>
    </row>
    <row r="638" ht="12.75">
      <c r="G638" s="11"/>
    </row>
    <row r="639" ht="12.75">
      <c r="G639" s="11"/>
    </row>
    <row r="640" ht="12.75">
      <c r="G640" s="11"/>
    </row>
    <row r="641" ht="12.75">
      <c r="G641" s="11"/>
    </row>
    <row r="642" ht="12.75">
      <c r="G642" s="11"/>
    </row>
    <row r="643" ht="12.75">
      <c r="G643" s="11"/>
    </row>
    <row r="644" ht="12.75">
      <c r="G644" s="11"/>
    </row>
    <row r="645" ht="12.75">
      <c r="G645" s="11"/>
    </row>
    <row r="646" ht="12.75">
      <c r="G646" s="11"/>
    </row>
    <row r="647" ht="12.75">
      <c r="G647" s="11"/>
    </row>
    <row r="648" ht="12.75">
      <c r="G648" s="11"/>
    </row>
    <row r="649" ht="12.75">
      <c r="G649" s="11"/>
    </row>
    <row r="650" ht="12.75">
      <c r="G650" s="11"/>
    </row>
    <row r="651" ht="12.75">
      <c r="G651" s="11"/>
    </row>
    <row r="652" ht="12.75">
      <c r="G652" s="11"/>
    </row>
    <row r="653" ht="12.75">
      <c r="G653" s="11"/>
    </row>
    <row r="654" ht="12.75">
      <c r="G654" s="11"/>
    </row>
    <row r="655" ht="12.75">
      <c r="G655" s="11"/>
    </row>
    <row r="656" ht="12.75">
      <c r="G656" s="11"/>
    </row>
    <row r="657" ht="12.75">
      <c r="G657" s="11"/>
    </row>
    <row r="658" ht="12.75">
      <c r="G658" s="11"/>
    </row>
    <row r="659" ht="12.75">
      <c r="G659" s="11"/>
    </row>
    <row r="660" ht="12.75">
      <c r="G660" s="11"/>
    </row>
    <row r="661" ht="12.75">
      <c r="G661" s="11"/>
    </row>
    <row r="662" ht="12.75">
      <c r="G662" s="11"/>
    </row>
    <row r="663" ht="12.75">
      <c r="G663" s="11"/>
    </row>
    <row r="664" ht="12.75">
      <c r="G664" s="11"/>
    </row>
    <row r="665" ht="12.75">
      <c r="G665" s="11"/>
    </row>
    <row r="666" ht="12.75">
      <c r="G666" s="11"/>
    </row>
    <row r="667" ht="12.75">
      <c r="G667" s="11"/>
    </row>
    <row r="668" ht="12.75">
      <c r="G668" s="11"/>
    </row>
    <row r="669" ht="12.75">
      <c r="G669" s="11"/>
    </row>
    <row r="670" ht="12.75">
      <c r="G670" s="11"/>
    </row>
    <row r="671" ht="12.75">
      <c r="G671" s="11"/>
    </row>
    <row r="672" ht="12.75">
      <c r="G672" s="11"/>
    </row>
    <row r="673" ht="12.75">
      <c r="G673" s="11"/>
    </row>
    <row r="674" ht="12.75">
      <c r="G674" s="11"/>
    </row>
    <row r="675" ht="12.75">
      <c r="G675" s="11"/>
    </row>
    <row r="676" ht="12.75">
      <c r="G676" s="11"/>
    </row>
    <row r="677" ht="12.75">
      <c r="G677" s="11"/>
    </row>
    <row r="678" ht="12.75">
      <c r="G678" s="11"/>
    </row>
    <row r="679" ht="12.75">
      <c r="G679" s="11"/>
    </row>
    <row r="680" ht="12.75">
      <c r="G680" s="11"/>
    </row>
    <row r="681" ht="12.75">
      <c r="G681" s="11"/>
    </row>
    <row r="682" ht="12.75">
      <c r="G682" s="11"/>
    </row>
    <row r="683" ht="12.75">
      <c r="G683" s="11"/>
    </row>
    <row r="684" ht="12.75">
      <c r="G684" s="11"/>
    </row>
    <row r="685" ht="12.75">
      <c r="G685" s="11"/>
    </row>
    <row r="686" ht="12.75">
      <c r="G686" s="11"/>
    </row>
    <row r="687" ht="12.75">
      <c r="G687" s="11"/>
    </row>
    <row r="688" ht="12.75">
      <c r="G688" s="11"/>
    </row>
    <row r="689" ht="12.75">
      <c r="G689" s="11"/>
    </row>
    <row r="690" ht="12.75">
      <c r="G690" s="11"/>
    </row>
  </sheetData>
  <sheetProtection/>
  <mergeCells count="4">
    <mergeCell ref="A498:C498"/>
    <mergeCell ref="A3:G3"/>
    <mergeCell ref="F1:G1"/>
    <mergeCell ref="F2:G2"/>
  </mergeCells>
  <printOptions horizontalCentered="1"/>
  <pageMargins left="0.31496062992125984" right="0.2755905511811024" top="0.51" bottom="0.4330708661417323" header="0.35433070866141736" footer="0.3937007874015748"/>
  <pageSetup horizontalDpi="600" verticalDpi="600" orientation="portrait" paperSize="9" scale="85" r:id="rId1"/>
  <rowBreaks count="9" manualBreakCount="9">
    <brk id="61" max="6" man="1"/>
    <brk id="115" max="6" man="1"/>
    <brk id="172" max="6" man="1"/>
    <brk id="233" max="6" man="1"/>
    <brk id="289" max="6" man="1"/>
    <brk id="348" max="6" man="1"/>
    <brk id="405" max="6" man="1"/>
    <brk id="464" max="6" man="1"/>
    <brk id="49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="130" zoomScaleSheetLayoutView="130" zoomScalePageLayoutView="0" workbookViewId="0" topLeftCell="A1">
      <selection activeCell="E17" sqref="E17"/>
    </sheetView>
  </sheetViews>
  <sheetFormatPr defaultColWidth="9.00390625" defaultRowHeight="12.75"/>
  <cols>
    <col min="1" max="1" width="32.75390625" style="3" customWidth="1"/>
    <col min="2" max="4" width="14.75390625" style="2" customWidth="1"/>
    <col min="5" max="5" width="17.75390625" style="2" customWidth="1"/>
    <col min="6" max="16384" width="9.125" style="2" customWidth="1"/>
  </cols>
  <sheetData>
    <row r="1" spans="1:5" ht="15.75">
      <c r="A1" s="22"/>
      <c r="B1" s="21"/>
      <c r="C1" s="21"/>
      <c r="D1" s="21"/>
      <c r="E1" s="20" t="s">
        <v>153</v>
      </c>
    </row>
    <row r="2" spans="1:5" ht="15.75">
      <c r="A2" s="22"/>
      <c r="B2" s="21"/>
      <c r="C2" s="21"/>
      <c r="D2" s="21"/>
      <c r="E2" s="21"/>
    </row>
    <row r="3" spans="1:5" ht="15.75">
      <c r="A3" s="22"/>
      <c r="B3" s="21"/>
      <c r="C3" s="21"/>
      <c r="D3" s="21"/>
      <c r="E3" s="21"/>
    </row>
    <row r="4" spans="1:5" ht="18.75">
      <c r="A4" s="188" t="s">
        <v>150</v>
      </c>
      <c r="B4" s="188"/>
      <c r="C4" s="188"/>
      <c r="D4" s="188"/>
      <c r="E4" s="188"/>
    </row>
    <row r="5" spans="1:5" ht="15.75">
      <c r="A5" s="23"/>
      <c r="B5" s="23"/>
      <c r="C5" s="23"/>
      <c r="D5" s="23"/>
      <c r="E5" s="23"/>
    </row>
    <row r="6" spans="1:5" ht="15.75">
      <c r="A6" s="22"/>
      <c r="B6" s="21"/>
      <c r="C6" s="21"/>
      <c r="D6" s="21"/>
      <c r="E6" s="21"/>
    </row>
    <row r="7" spans="1:5" s="1" customFormat="1" ht="39.75" customHeight="1">
      <c r="A7" s="24" t="s">
        <v>144</v>
      </c>
      <c r="B7" s="25" t="s">
        <v>137</v>
      </c>
      <c r="C7" s="25" t="s">
        <v>173</v>
      </c>
      <c r="D7" s="25" t="s">
        <v>70</v>
      </c>
      <c r="E7" s="25" t="s">
        <v>172</v>
      </c>
    </row>
    <row r="8" spans="1:5" ht="12.75">
      <c r="A8" s="132">
        <v>1</v>
      </c>
      <c r="B8" s="133">
        <v>2</v>
      </c>
      <c r="C8" s="133">
        <v>3</v>
      </c>
      <c r="D8" s="133">
        <v>4</v>
      </c>
      <c r="E8" s="133">
        <v>5</v>
      </c>
    </row>
    <row r="9" spans="1:5" ht="30" customHeight="1">
      <c r="A9" s="26" t="s">
        <v>148</v>
      </c>
      <c r="B9" s="27">
        <f>SUM(B10:B13)</f>
        <v>130601092</v>
      </c>
      <c r="C9" s="28">
        <f aca="true" t="shared" si="0" ref="C9:C16">B9/B$20</f>
        <v>0.6713878132708028</v>
      </c>
      <c r="D9" s="27">
        <f>SUM(D10:D13)</f>
        <v>127608050.63</v>
      </c>
      <c r="E9" s="28">
        <f aca="true" t="shared" si="1" ref="E9:E18">D9/D$20</f>
        <v>0.7389535286805167</v>
      </c>
    </row>
    <row r="10" spans="1:5" ht="32.25" customHeight="1">
      <c r="A10" s="29" t="s">
        <v>243</v>
      </c>
      <c r="B10" s="30">
        <v>66558776</v>
      </c>
      <c r="C10" s="31">
        <f t="shared" si="0"/>
        <v>0.34216215491231255</v>
      </c>
      <c r="D10" s="30">
        <v>66294489.39</v>
      </c>
      <c r="E10" s="31">
        <f t="shared" si="1"/>
        <v>0.3838985598867586</v>
      </c>
    </row>
    <row r="11" spans="1:5" ht="18" customHeight="1">
      <c r="A11" s="32" t="s">
        <v>4</v>
      </c>
      <c r="B11" s="33">
        <v>19259832</v>
      </c>
      <c r="C11" s="34">
        <f t="shared" si="0"/>
        <v>0.09901001815852375</v>
      </c>
      <c r="D11" s="33">
        <v>18915815.44</v>
      </c>
      <c r="E11" s="34">
        <f t="shared" si="1"/>
        <v>0.1095378269493858</v>
      </c>
    </row>
    <row r="12" spans="1:5" ht="18" customHeight="1">
      <c r="A12" s="32" t="s">
        <v>134</v>
      </c>
      <c r="B12" s="33">
        <v>1197483</v>
      </c>
      <c r="C12" s="34">
        <f t="shared" si="0"/>
        <v>0.006155963020576893</v>
      </c>
      <c r="D12" s="33">
        <v>1192794.43</v>
      </c>
      <c r="E12" s="34">
        <f t="shared" si="1"/>
        <v>0.006907241735042603</v>
      </c>
    </row>
    <row r="13" spans="1:5" ht="18" customHeight="1">
      <c r="A13" s="35" t="s">
        <v>147</v>
      </c>
      <c r="B13" s="36">
        <v>43585001</v>
      </c>
      <c r="C13" s="37">
        <f t="shared" si="0"/>
        <v>0.22405967717938952</v>
      </c>
      <c r="D13" s="36">
        <v>41204951.37</v>
      </c>
      <c r="E13" s="37">
        <f t="shared" si="1"/>
        <v>0.23860990010932973</v>
      </c>
    </row>
    <row r="14" spans="1:5" ht="30" customHeight="1">
      <c r="A14" s="26" t="s">
        <v>149</v>
      </c>
      <c r="B14" s="27">
        <f>SUM(B15:B18)</f>
        <v>63922981</v>
      </c>
      <c r="C14" s="28">
        <f t="shared" si="0"/>
        <v>0.3286121867291973</v>
      </c>
      <c r="D14" s="27">
        <f>SUM(D15:D17)</f>
        <v>44032959.160000004</v>
      </c>
      <c r="E14" s="28">
        <f t="shared" si="1"/>
        <v>0.2549863459937338</v>
      </c>
    </row>
    <row r="15" spans="1:5" ht="18" customHeight="1">
      <c r="A15" s="38" t="s">
        <v>145</v>
      </c>
      <c r="B15" s="30">
        <v>61340552</v>
      </c>
      <c r="C15" s="31">
        <f t="shared" si="0"/>
        <v>0.31533655991256154</v>
      </c>
      <c r="D15" s="30">
        <v>41982762.27</v>
      </c>
      <c r="E15" s="31">
        <f t="shared" si="1"/>
        <v>0.2431140525226262</v>
      </c>
    </row>
    <row r="16" spans="1:5" ht="18" customHeight="1">
      <c r="A16" s="32" t="s">
        <v>146</v>
      </c>
      <c r="B16" s="33">
        <v>185157</v>
      </c>
      <c r="C16" s="34">
        <f t="shared" si="0"/>
        <v>0.0009518462015752672</v>
      </c>
      <c r="D16" s="33">
        <v>183572.26</v>
      </c>
      <c r="E16" s="34">
        <f>D16/D$20</f>
        <v>0.0010630314359097836</v>
      </c>
    </row>
    <row r="17" spans="1:5" ht="34.5" customHeight="1">
      <c r="A17" s="157" t="s">
        <v>214</v>
      </c>
      <c r="B17" s="33">
        <v>2366307</v>
      </c>
      <c r="C17" s="34">
        <f>B17/B$20</f>
        <v>0.012164597232137947</v>
      </c>
      <c r="D17" s="33">
        <v>1866624.63</v>
      </c>
      <c r="E17" s="34">
        <f t="shared" si="1"/>
        <v>0.010809262035197848</v>
      </c>
    </row>
    <row r="18" spans="1:5" ht="19.5" customHeight="1">
      <c r="A18" s="39" t="s">
        <v>288</v>
      </c>
      <c r="B18" s="36">
        <v>30965</v>
      </c>
      <c r="C18" s="37">
        <f>B18/B$20</f>
        <v>0.0001591833829224828</v>
      </c>
      <c r="D18" s="36">
        <v>0</v>
      </c>
      <c r="E18" s="37">
        <f t="shared" si="1"/>
        <v>0</v>
      </c>
    </row>
    <row r="19" spans="1:5" ht="30" customHeight="1">
      <c r="A19" s="40" t="s">
        <v>220</v>
      </c>
      <c r="B19" s="158">
        <v>0</v>
      </c>
      <c r="C19" s="159">
        <f>B19/B$20</f>
        <v>0</v>
      </c>
      <c r="D19" s="41">
        <v>1046508</v>
      </c>
      <c r="E19" s="42">
        <f>D19/D$20</f>
        <v>0.0060601253257495215</v>
      </c>
    </row>
    <row r="20" spans="1:5" ht="30" customHeight="1">
      <c r="A20" s="26" t="s">
        <v>221</v>
      </c>
      <c r="B20" s="27">
        <f>B9+B14</f>
        <v>194524073</v>
      </c>
      <c r="C20" s="28">
        <f>B20/B$20</f>
        <v>1</v>
      </c>
      <c r="D20" s="27">
        <f>D9+D14+D19</f>
        <v>172687517.79</v>
      </c>
      <c r="E20" s="28">
        <f>D20/D$20</f>
        <v>1</v>
      </c>
    </row>
    <row r="21" spans="1:5" ht="12.75">
      <c r="A21" s="16"/>
      <c r="B21" s="17"/>
      <c r="C21" s="17"/>
      <c r="D21" s="149">
        <f>D20-D19</f>
        <v>171641009.79</v>
      </c>
      <c r="E21" s="17"/>
    </row>
    <row r="22" spans="1:5" ht="12.75">
      <c r="A22" s="16"/>
      <c r="B22" s="17"/>
      <c r="C22" s="17"/>
      <c r="D22" s="149"/>
      <c r="E22" s="17"/>
    </row>
    <row r="23" spans="1:5" ht="12.75">
      <c r="A23" s="16"/>
      <c r="B23" s="17"/>
      <c r="C23" s="17"/>
      <c r="D23" s="17"/>
      <c r="E23" s="17"/>
    </row>
  </sheetData>
  <sheetProtection/>
  <mergeCells count="1">
    <mergeCell ref="A4:E4"/>
  </mergeCells>
  <printOptions/>
  <pageMargins left="0.55" right="0.3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 Cieszyn </dc:creator>
  <cp:keywords/>
  <dc:description/>
  <cp:lastModifiedBy>aolszar</cp:lastModifiedBy>
  <cp:lastPrinted>2011-03-22T08:12:31Z</cp:lastPrinted>
  <dcterms:created xsi:type="dcterms:W3CDTF">2000-10-31T08:46:33Z</dcterms:created>
  <dcterms:modified xsi:type="dcterms:W3CDTF">2011-04-22T09:22:30Z</dcterms:modified>
  <cp:category/>
  <cp:version/>
  <cp:contentType/>
  <cp:contentStatus/>
</cp:coreProperties>
</file>