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Arkusz1 (4)" sheetId="1" r:id="rId1"/>
  </sheets>
  <definedNames>
    <definedName name="_xlnm.Print_Area" localSheetId="0">'Arkusz1 (4)'!$A$1:$E$69</definedName>
  </definedNames>
  <calcPr fullCalcOnLoad="1"/>
</workbook>
</file>

<file path=xl/sharedStrings.xml><?xml version="1.0" encoding="utf-8"?>
<sst xmlns="http://schemas.openxmlformats.org/spreadsheetml/2006/main" count="65" uniqueCount="64">
  <si>
    <t>Wyszczególnienie</t>
  </si>
  <si>
    <t>Plan po zmianach</t>
  </si>
  <si>
    <t xml:space="preserve">Wykonanie               </t>
  </si>
  <si>
    <t>Dochody własne:</t>
  </si>
  <si>
    <t>- udział we wpływach z podatku dochodowego od osób fizycznych</t>
  </si>
  <si>
    <t>- udział we wpływach z podatku dochodowego od osób prawnych</t>
  </si>
  <si>
    <t>- dochody z majątku powiatu (czynsze)</t>
  </si>
  <si>
    <t>- dochody z opłat komunikacyjnych</t>
  </si>
  <si>
    <t>- dochody z opłat za koncesje, licencje, zaświadczenia (transport drogowy)</t>
  </si>
  <si>
    <t>- wpływy z usług DPS-ów</t>
  </si>
  <si>
    <t>- wpływy z tytułu odpłatnosci za utrzymanie dzieci w domach dziecka</t>
  </si>
  <si>
    <t>- dochody ze sprzedaży nieruchomości</t>
  </si>
  <si>
    <t>- odsetki od środków finansowych</t>
  </si>
  <si>
    <t>- udział w dochodach Skarbu Państwa (5%, 25%)</t>
  </si>
  <si>
    <t>- obsługa PFRON</t>
  </si>
  <si>
    <t>- środki na zalesianie - ARiMR</t>
  </si>
  <si>
    <t>- pomoc finansowa z samorządów gminnych na zadania bieżące drogowe</t>
  </si>
  <si>
    <t>- pomoc finansowa z samorządów gminnych na inwestycje drogowe</t>
  </si>
  <si>
    <t>- pomoc finansowa z samorządów gminnych na kulturę</t>
  </si>
  <si>
    <t>- środki z Funduszu Pracy na wynagrodzenia dla osób zatrudnionych w ramach robót publicznych w PUP</t>
  </si>
  <si>
    <t>- wpływy z tytułu porozumień między powiatami na utrzymanie wychowanków w rodzinach zastępczych</t>
  </si>
  <si>
    <t>- wpływy z tytułu porozumień między powiatami na utrzymanie wychowanków placówek opiek. - wychow.</t>
  </si>
  <si>
    <t>- wpływy z tyt. nadwyżki dochodów własnych realizowane przez schroniska</t>
  </si>
  <si>
    <t>- pozostałe dochody</t>
  </si>
  <si>
    <t>Subwencja ogólna:</t>
  </si>
  <si>
    <t>- część oświatowa</t>
  </si>
  <si>
    <t>- część wyrównawcza</t>
  </si>
  <si>
    <t>- część równoważąca</t>
  </si>
  <si>
    <t>Dotacje celowe:</t>
  </si>
  <si>
    <t>- na zadania z zakresu adm. rządowej</t>
  </si>
  <si>
    <t xml:space="preserve">                  w tym: na inwestycje</t>
  </si>
  <si>
    <t>- na zadania własne</t>
  </si>
  <si>
    <t>- na drogi wojewódzkie (Urząd Marszałkowski)</t>
  </si>
  <si>
    <t>Środki unijne</t>
  </si>
  <si>
    <t>- na zadania drogowe</t>
  </si>
  <si>
    <t>- na zadanie pn.: "Enklawa Budownictwa Drewnianego Beskidu Śląskiego przy Muzeum Beskidzkim w Wiśle"</t>
  </si>
  <si>
    <t>- na program "Nauka drogą do sukcesu na Ślasku" (stypendia)</t>
  </si>
  <si>
    <t>- na program "Droga książęca Via Ducalis-Szlak dziedzictwa Kulturowego'</t>
  </si>
  <si>
    <t>- na program "Przeciwdziałanie marginalizacji oraz kompleksowe rozwiązywanie problemów w obszarze pomocy społecznej w powiecie cieszyńskim" (PCPR)</t>
  </si>
  <si>
    <t>- na programy oświatowe "Socrates Comenius", "Leonardo da Vinci" i inne</t>
  </si>
  <si>
    <t>- Program Operacyjny Współpracy Transgranicznej 2007-2013 - "Pakiet wydawniczy Śląska Cieszyńskiego"</t>
  </si>
  <si>
    <t>- na program "Dodatkowe kwalifikacje uczniów większą szansą na zatrudnienie"</t>
  </si>
  <si>
    <t>- na zadanie "System Informacji Przestrzennej"</t>
  </si>
  <si>
    <t>RAZEM DOCHODY</t>
  </si>
  <si>
    <t>- uzupełnienie subwencji ogólnej na inwestycje drogowe</t>
  </si>
  <si>
    <t>- pomoc finansowa z samorządów gminnych na realizację zadania "system Informacji Przestrzennej"</t>
  </si>
  <si>
    <t>- na zadanie "Kampania promocyjna Ślaska Cieszyńskiego"</t>
  </si>
  <si>
    <t>- na programy "Cieszyński Barometr Rozwoju Gospodarczego", "Nowa jakość - nowe możliwości" oraz "Centrum Partnerstwa Lokalnego" (PUP)</t>
  </si>
  <si>
    <t>- środki po likwidacji PFOŚiGW i bieżące wpływy z opłat</t>
  </si>
  <si>
    <t xml:space="preserve">- z WFOŚiGW </t>
  </si>
  <si>
    <t>- kary za ponadnormatywne obciążenia na drogach</t>
  </si>
  <si>
    <t>- karty parkingowe, dochody z inkasa opłaty skarbowej</t>
  </si>
  <si>
    <t>- na zadanie "Modernizacja Szpitala Ślaskiego" - wyposażenie</t>
  </si>
  <si>
    <t>- środki z budżetu państwa na programy unijne</t>
  </si>
  <si>
    <t>REALIZACJA DOCHODÓW BUDŻETU POWIATU 2010 ROKU</t>
  </si>
  <si>
    <t>tabela nr 3</t>
  </si>
  <si>
    <t>WG WAŻNIEJSZYCH ŹRÓDEŁ</t>
  </si>
  <si>
    <t xml:space="preserve">Wskaźnik 4:3
</t>
  </si>
  <si>
    <t>Plan wg uchwały budżetowej</t>
  </si>
  <si>
    <t>- niezrealizowane wydatki niewygasające z ubiegłego roku</t>
  </si>
  <si>
    <t>- wpływy z różnych dochodów (dot. rozdz. 70005)</t>
  </si>
  <si>
    <t xml:space="preserve">- wpływy dochodów dot. jednostek oświatowych </t>
  </si>
  <si>
    <t>- z Ministerstwa Edukacji na budowę boiska przy ZS Cieszyn</t>
  </si>
  <si>
    <t>- na zadania realizowane na podstawie porozumień z org. admin. rządowej           ( Min. Polityki Społecznej)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</si>
</sst>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%"/>
    <numFmt numFmtId="166" formatCode="#,##0_ ;\-#,##0\ 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11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horizontal="right" vertical="center"/>
    </xf>
    <xf numFmtId="10" fontId="7" fillId="0" borderId="15" xfId="54" applyNumberFormat="1" applyFont="1" applyBorder="1" applyAlignment="1">
      <alignment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49" fontId="6" fillId="0" borderId="18" xfId="0" applyNumberFormat="1" applyFont="1" applyBorder="1" applyAlignment="1">
      <alignment horizontal="left" vertical="center" wrapText="1"/>
    </xf>
    <xf numFmtId="3" fontId="6" fillId="0" borderId="19" xfId="0" applyNumberFormat="1" applyFont="1" applyBorder="1" applyAlignment="1">
      <alignment horizontal="right" vertical="center"/>
    </xf>
    <xf numFmtId="10" fontId="6" fillId="0" borderId="20" xfId="54" applyNumberFormat="1" applyFont="1" applyBorder="1" applyAlignment="1">
      <alignment horizontal="right" vertical="center"/>
    </xf>
    <xf numFmtId="49" fontId="6" fillId="0" borderId="21" xfId="0" applyNumberFormat="1" applyFont="1" applyBorder="1" applyAlignment="1">
      <alignment vertical="center" wrapText="1"/>
    </xf>
    <xf numFmtId="10" fontId="6" fillId="0" borderId="20" xfId="54" applyNumberFormat="1" applyFont="1" applyBorder="1" applyAlignment="1">
      <alignment vertical="center"/>
    </xf>
    <xf numFmtId="49" fontId="6" fillId="0" borderId="22" xfId="0" applyNumberFormat="1" applyFont="1" applyBorder="1" applyAlignment="1">
      <alignment vertical="center"/>
    </xf>
    <xf numFmtId="10" fontId="6" fillId="0" borderId="23" xfId="54" applyNumberFormat="1" applyFont="1" applyBorder="1" applyAlignment="1">
      <alignment vertical="center"/>
    </xf>
    <xf numFmtId="49" fontId="6" fillId="0" borderId="22" xfId="0" applyNumberFormat="1" applyFont="1" applyBorder="1" applyAlignment="1">
      <alignment vertical="center" wrapText="1"/>
    </xf>
    <xf numFmtId="166" fontId="6" fillId="0" borderId="17" xfId="0" applyNumberFormat="1" applyFont="1" applyBorder="1" applyAlignment="1">
      <alignment horizontal="right" vertical="center"/>
    </xf>
    <xf numFmtId="49" fontId="6" fillId="0" borderId="21" xfId="0" applyNumberFormat="1" applyFont="1" applyBorder="1" applyAlignment="1">
      <alignment vertical="center"/>
    </xf>
    <xf numFmtId="166" fontId="6" fillId="0" borderId="19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vertical="center"/>
    </xf>
    <xf numFmtId="166" fontId="6" fillId="0" borderId="19" xfId="0" applyNumberFormat="1" applyFont="1" applyBorder="1" applyAlignment="1">
      <alignment horizontal="right" vertical="center" wrapText="1"/>
    </xf>
    <xf numFmtId="3" fontId="6" fillId="0" borderId="19" xfId="0" applyNumberFormat="1" applyFont="1" applyBorder="1" applyAlignment="1">
      <alignment vertical="center" wrapText="1"/>
    </xf>
    <xf numFmtId="10" fontId="6" fillId="0" borderId="20" xfId="54" applyNumberFormat="1" applyFont="1" applyBorder="1" applyAlignment="1">
      <alignment vertical="center" wrapText="1"/>
    </xf>
    <xf numFmtId="3" fontId="6" fillId="0" borderId="17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wrapText="1"/>
    </xf>
    <xf numFmtId="3" fontId="6" fillId="0" borderId="24" xfId="0" applyNumberFormat="1" applyFont="1" applyBorder="1" applyAlignment="1">
      <alignment horizontal="right" vertical="center"/>
    </xf>
    <xf numFmtId="3" fontId="6" fillId="0" borderId="24" xfId="0" applyNumberFormat="1" applyFont="1" applyBorder="1" applyAlignment="1">
      <alignment vertical="center"/>
    </xf>
    <xf numFmtId="49" fontId="6" fillId="0" borderId="22" xfId="0" applyNumberFormat="1" applyFont="1" applyBorder="1" applyAlignment="1">
      <alignment wrapText="1"/>
    </xf>
    <xf numFmtId="49" fontId="6" fillId="0" borderId="25" xfId="0" applyNumberFormat="1" applyFont="1" applyBorder="1" applyAlignment="1">
      <alignment vertical="center" wrapText="1"/>
    </xf>
    <xf numFmtId="3" fontId="6" fillId="0" borderId="26" xfId="0" applyNumberFormat="1" applyFont="1" applyBorder="1" applyAlignment="1">
      <alignment horizontal="right" vertical="center"/>
    </xf>
    <xf numFmtId="10" fontId="6" fillId="0" borderId="27" xfId="54" applyNumberFormat="1" applyFont="1" applyBorder="1" applyAlignment="1">
      <alignment vertical="center"/>
    </xf>
    <xf numFmtId="10" fontId="7" fillId="0" borderId="28" xfId="54" applyNumberFormat="1" applyFont="1" applyBorder="1" applyAlignment="1">
      <alignment vertical="center"/>
    </xf>
    <xf numFmtId="49" fontId="6" fillId="0" borderId="29" xfId="0" applyNumberFormat="1" applyFont="1" applyBorder="1" applyAlignment="1">
      <alignment vertical="center"/>
    </xf>
    <xf numFmtId="10" fontId="6" fillId="0" borderId="30" xfId="54" applyNumberFormat="1" applyFont="1" applyBorder="1" applyAlignment="1">
      <alignment vertical="center"/>
    </xf>
    <xf numFmtId="49" fontId="6" fillId="0" borderId="18" xfId="0" applyNumberFormat="1" applyFont="1" applyBorder="1" applyAlignment="1">
      <alignment vertical="center"/>
    </xf>
    <xf numFmtId="10" fontId="6" fillId="0" borderId="31" xfId="54" applyNumberFormat="1" applyFont="1" applyBorder="1" applyAlignment="1">
      <alignment vertical="center"/>
    </xf>
    <xf numFmtId="49" fontId="6" fillId="0" borderId="25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horizontal="left" vertical="center"/>
    </xf>
    <xf numFmtId="3" fontId="6" fillId="0" borderId="32" xfId="0" applyNumberFormat="1" applyFont="1" applyBorder="1" applyAlignment="1">
      <alignment horizontal="right" vertical="center"/>
    </xf>
    <xf numFmtId="49" fontId="6" fillId="0" borderId="21" xfId="0" applyNumberFormat="1" applyFont="1" applyBorder="1" applyAlignment="1">
      <alignment wrapText="1"/>
    </xf>
    <xf numFmtId="49" fontId="6" fillId="0" borderId="25" xfId="0" applyNumberFormat="1" applyFont="1" applyBorder="1" applyAlignment="1">
      <alignment wrapText="1"/>
    </xf>
    <xf numFmtId="41" fontId="6" fillId="0" borderId="26" xfId="0" applyNumberFormat="1" applyFont="1" applyBorder="1" applyAlignment="1">
      <alignment horizontal="right" vertical="center"/>
    </xf>
    <xf numFmtId="49" fontId="6" fillId="0" borderId="18" xfId="0" applyNumberFormat="1" applyFont="1" applyBorder="1" applyAlignment="1">
      <alignment vertical="center" wrapText="1"/>
    </xf>
    <xf numFmtId="166" fontId="6" fillId="0" borderId="24" xfId="0" applyNumberFormat="1" applyFont="1" applyBorder="1" applyAlignment="1">
      <alignment horizontal="right" vertical="center"/>
    </xf>
    <xf numFmtId="10" fontId="6" fillId="0" borderId="33" xfId="54" applyNumberFormat="1" applyFont="1" applyBorder="1" applyAlignment="1">
      <alignment vertical="center"/>
    </xf>
    <xf numFmtId="49" fontId="6" fillId="0" borderId="34" xfId="0" applyNumberFormat="1" applyFont="1" applyBorder="1" applyAlignment="1">
      <alignment vertical="center" wrapText="1"/>
    </xf>
    <xf numFmtId="166" fontId="6" fillId="0" borderId="35" xfId="0" applyNumberFormat="1" applyFont="1" applyBorder="1" applyAlignment="1">
      <alignment horizontal="right" vertical="center"/>
    </xf>
    <xf numFmtId="3" fontId="6" fillId="0" borderId="35" xfId="0" applyNumberFormat="1" applyFont="1" applyBorder="1" applyAlignment="1">
      <alignment vertical="center"/>
    </xf>
    <xf numFmtId="10" fontId="6" fillId="0" borderId="36" xfId="54" applyNumberFormat="1" applyFont="1" applyBorder="1" applyAlignment="1">
      <alignment vertical="center"/>
    </xf>
    <xf numFmtId="49" fontId="7" fillId="0" borderId="37" xfId="0" applyNumberFormat="1" applyFont="1" applyBorder="1" applyAlignment="1">
      <alignment horizontal="center" vertical="center"/>
    </xf>
    <xf numFmtId="3" fontId="7" fillId="0" borderId="37" xfId="0" applyNumberFormat="1" applyFont="1" applyBorder="1" applyAlignment="1">
      <alignment horizontal="right" vertical="center"/>
    </xf>
    <xf numFmtId="10" fontId="7" fillId="0" borderId="37" xfId="54" applyNumberFormat="1" applyFont="1" applyBorder="1" applyAlignment="1">
      <alignment vertical="center"/>
    </xf>
    <xf numFmtId="49" fontId="6" fillId="0" borderId="0" xfId="0" applyNumberFormat="1" applyFont="1" applyBorder="1" applyAlignment="1">
      <alignment/>
    </xf>
    <xf numFmtId="3" fontId="7" fillId="0" borderId="38" xfId="0" applyNumberFormat="1" applyFont="1" applyBorder="1" applyAlignment="1">
      <alignment horizontal="center" vertical="center" wrapText="1"/>
    </xf>
    <xf numFmtId="3" fontId="6" fillId="0" borderId="39" xfId="0" applyNumberFormat="1" applyFont="1" applyBorder="1" applyAlignment="1">
      <alignment horizontal="right" vertical="center" wrapText="1"/>
    </xf>
    <xf numFmtId="3" fontId="6" fillId="0" borderId="40" xfId="0" applyNumberFormat="1" applyFont="1" applyBorder="1" applyAlignment="1">
      <alignment horizontal="right" vertical="center" wrapText="1"/>
    </xf>
    <xf numFmtId="3" fontId="6" fillId="0" borderId="41" xfId="0" applyNumberFormat="1" applyFont="1" applyBorder="1" applyAlignment="1">
      <alignment horizontal="right" vertical="center" wrapText="1"/>
    </xf>
    <xf numFmtId="3" fontId="6" fillId="0" borderId="42" xfId="0" applyNumberFormat="1" applyFont="1" applyBorder="1" applyAlignment="1">
      <alignment horizontal="right" vertical="center" wrapText="1"/>
    </xf>
    <xf numFmtId="3" fontId="6" fillId="0" borderId="43" xfId="0" applyNumberFormat="1" applyFont="1" applyBorder="1" applyAlignment="1">
      <alignment horizontal="right" vertical="center" wrapText="1"/>
    </xf>
    <xf numFmtId="3" fontId="7" fillId="0" borderId="44" xfId="0" applyNumberFormat="1" applyFont="1" applyBorder="1" applyAlignment="1">
      <alignment horizontal="right" vertical="center" wrapText="1"/>
    </xf>
    <xf numFmtId="3" fontId="6" fillId="0" borderId="45" xfId="0" applyNumberFormat="1" applyFont="1" applyBorder="1" applyAlignment="1">
      <alignment horizontal="right" vertical="center" wrapText="1"/>
    </xf>
    <xf numFmtId="3" fontId="6" fillId="0" borderId="46" xfId="0" applyNumberFormat="1" applyFont="1" applyBorder="1" applyAlignment="1">
      <alignment horizontal="right" vertical="center" wrapText="1"/>
    </xf>
    <xf numFmtId="3" fontId="7" fillId="0" borderId="3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49" fontId="6" fillId="0" borderId="29" xfId="0" applyNumberFormat="1" applyFont="1" applyBorder="1" applyAlignment="1">
      <alignment vertical="center" wrapText="1"/>
    </xf>
    <xf numFmtId="166" fontId="6" fillId="0" borderId="16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vertic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 wrapText="1"/>
    </xf>
    <xf numFmtId="49" fontId="7" fillId="0" borderId="0" xfId="0" applyNumberFormat="1" applyFont="1" applyFill="1" applyBorder="1" applyAlignment="1">
      <alignment horizontal="center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10" fontId="6" fillId="0" borderId="30" xfId="54" applyNumberFormat="1" applyFont="1" applyBorder="1" applyAlignment="1">
      <alignment horizontal="right" vertical="center"/>
    </xf>
    <xf numFmtId="10" fontId="6" fillId="0" borderId="23" xfId="54" applyNumberFormat="1" applyFont="1" applyBorder="1" applyAlignment="1">
      <alignment horizontal="right" vertical="center"/>
    </xf>
    <xf numFmtId="49" fontId="6" fillId="0" borderId="47" xfId="0" applyNumberFormat="1" applyFont="1" applyBorder="1" applyAlignment="1">
      <alignment horizontal="left" vertical="center" wrapText="1"/>
    </xf>
    <xf numFmtId="49" fontId="6" fillId="0" borderId="48" xfId="0" applyNumberFormat="1" applyFont="1" applyBorder="1" applyAlignment="1">
      <alignment horizontal="left" vertical="center" wrapText="1"/>
    </xf>
    <xf numFmtId="3" fontId="6" fillId="0" borderId="49" xfId="0" applyNumberFormat="1" applyFont="1" applyBorder="1" applyAlignment="1">
      <alignment horizontal="right" vertical="center" wrapText="1"/>
    </xf>
    <xf numFmtId="3" fontId="6" fillId="0" borderId="32" xfId="0" applyNumberFormat="1" applyFont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view="pageBreakPreview" zoomScaleSheetLayoutView="100" zoomScalePageLayoutView="0" workbookViewId="0" topLeftCell="A1">
      <selection activeCell="H44" sqref="H44"/>
    </sheetView>
  </sheetViews>
  <sheetFormatPr defaultColWidth="9.00390625" defaultRowHeight="12.75"/>
  <cols>
    <col min="1" max="1" width="70.00390625" style="2" customWidth="1"/>
    <col min="2" max="2" width="15.125" style="78" customWidth="1"/>
    <col min="3" max="4" width="16.75390625" style="1" customWidth="1"/>
    <col min="5" max="5" width="12.375" style="1" customWidth="1"/>
    <col min="6" max="16384" width="9.125" style="1" customWidth="1"/>
  </cols>
  <sheetData>
    <row r="1" spans="1:5" ht="15.75">
      <c r="A1" s="84" t="s">
        <v>55</v>
      </c>
      <c r="B1" s="84"/>
      <c r="C1" s="84"/>
      <c r="D1" s="84"/>
      <c r="E1" s="84"/>
    </row>
    <row r="2" spans="1:5" ht="11.25" customHeight="1">
      <c r="A2" s="7"/>
      <c r="B2" s="76"/>
      <c r="C2" s="8"/>
      <c r="D2" s="8"/>
      <c r="E2" s="9"/>
    </row>
    <row r="3" spans="1:5" s="3" customFormat="1" ht="15.75">
      <c r="A3" s="86" t="s">
        <v>54</v>
      </c>
      <c r="B3" s="86"/>
      <c r="C3" s="86"/>
      <c r="D3" s="86"/>
      <c r="E3" s="86"/>
    </row>
    <row r="4" spans="1:5" s="3" customFormat="1" ht="15.75">
      <c r="A4" s="86" t="s">
        <v>56</v>
      </c>
      <c r="B4" s="86"/>
      <c r="C4" s="86"/>
      <c r="D4" s="86"/>
      <c r="E4" s="86"/>
    </row>
    <row r="5" spans="1:5" ht="8.25" customHeight="1" thickBot="1">
      <c r="A5" s="65"/>
      <c r="B5" s="77"/>
      <c r="C5" s="8"/>
      <c r="D5" s="8"/>
      <c r="E5" s="8"/>
    </row>
    <row r="6" spans="1:5" ht="47.25">
      <c r="A6" s="10" t="s">
        <v>0</v>
      </c>
      <c r="B6" s="66" t="s">
        <v>58</v>
      </c>
      <c r="C6" s="11" t="s">
        <v>1</v>
      </c>
      <c r="D6" s="11" t="s">
        <v>2</v>
      </c>
      <c r="E6" s="12" t="s">
        <v>57</v>
      </c>
    </row>
    <row r="7" spans="1:5" ht="15.75">
      <c r="A7" s="13">
        <v>1</v>
      </c>
      <c r="B7" s="72"/>
      <c r="C7" s="14">
        <v>3</v>
      </c>
      <c r="D7" s="14">
        <v>4</v>
      </c>
      <c r="E7" s="15">
        <v>5</v>
      </c>
    </row>
    <row r="8" spans="1:5" s="3" customFormat="1" ht="21" customHeight="1">
      <c r="A8" s="16" t="s">
        <v>3</v>
      </c>
      <c r="B8" s="72">
        <f>SUM(B9:B37)</f>
        <v>48981630</v>
      </c>
      <c r="C8" s="17">
        <f>SUM(C9:C37)</f>
        <v>50880206</v>
      </c>
      <c r="D8" s="17">
        <f>SUM(D9:D37)</f>
        <v>47967554.21000001</v>
      </c>
      <c r="E8" s="18">
        <f>D8/C8</f>
        <v>0.9427547170308235</v>
      </c>
    </row>
    <row r="9" spans="1:5" s="3" customFormat="1" ht="15.75" customHeight="1">
      <c r="A9" s="91" t="s">
        <v>4</v>
      </c>
      <c r="B9" s="93">
        <v>24212255</v>
      </c>
      <c r="C9" s="87">
        <v>24212255</v>
      </c>
      <c r="D9" s="87">
        <v>23690478</v>
      </c>
      <c r="E9" s="89">
        <f>D9/C9</f>
        <v>0.9784498800297617</v>
      </c>
    </row>
    <row r="10" spans="1:5" s="3" customFormat="1" ht="12.75" customHeight="1">
      <c r="A10" s="92"/>
      <c r="B10" s="94"/>
      <c r="C10" s="88"/>
      <c r="D10" s="88"/>
      <c r="E10" s="90"/>
    </row>
    <row r="11" spans="1:5" s="3" customFormat="1" ht="21.75" customHeight="1">
      <c r="A11" s="21" t="s">
        <v>5</v>
      </c>
      <c r="B11" s="67">
        <v>916000</v>
      </c>
      <c r="C11" s="22">
        <v>916000</v>
      </c>
      <c r="D11" s="22">
        <v>1063549.86</v>
      </c>
      <c r="E11" s="23">
        <f aca="true" t="shared" si="0" ref="E11:E37">D11/C11</f>
        <v>1.161080633187773</v>
      </c>
    </row>
    <row r="12" spans="1:5" s="3" customFormat="1" ht="21.75" customHeight="1">
      <c r="A12" s="24" t="s">
        <v>6</v>
      </c>
      <c r="B12" s="68">
        <v>742617</v>
      </c>
      <c r="C12" s="22">
        <v>746943</v>
      </c>
      <c r="D12" s="22">
        <v>774506</v>
      </c>
      <c r="E12" s="25">
        <f t="shared" si="0"/>
        <v>1.0369010754502017</v>
      </c>
    </row>
    <row r="13" spans="1:5" s="3" customFormat="1" ht="20.25" customHeight="1">
      <c r="A13" s="26" t="s">
        <v>7</v>
      </c>
      <c r="B13" s="69">
        <v>3434250</v>
      </c>
      <c r="C13" s="20">
        <v>3699250</v>
      </c>
      <c r="D13" s="20">
        <v>3902184.25</v>
      </c>
      <c r="E13" s="27">
        <f t="shared" si="0"/>
        <v>1.0548582145029397</v>
      </c>
    </row>
    <row r="14" spans="1:5" s="3" customFormat="1" ht="22.5" customHeight="1">
      <c r="A14" s="28" t="s">
        <v>8</v>
      </c>
      <c r="B14" s="69">
        <v>63000</v>
      </c>
      <c r="C14" s="20">
        <v>63000</v>
      </c>
      <c r="D14" s="20">
        <v>82628.07</v>
      </c>
      <c r="E14" s="27">
        <f t="shared" si="0"/>
        <v>1.3115566666666667</v>
      </c>
    </row>
    <row r="15" spans="1:5" s="3" customFormat="1" ht="23.25" customHeight="1">
      <c r="A15" s="26" t="s">
        <v>9</v>
      </c>
      <c r="B15" s="69">
        <v>4440930</v>
      </c>
      <c r="C15" s="20">
        <v>5058573</v>
      </c>
      <c r="D15" s="20">
        <v>4964682.55</v>
      </c>
      <c r="E15" s="27">
        <f t="shared" si="0"/>
        <v>0.9814393406994423</v>
      </c>
    </row>
    <row r="16" spans="1:5" s="3" customFormat="1" ht="19.5" customHeight="1">
      <c r="A16" s="26" t="s">
        <v>10</v>
      </c>
      <c r="B16" s="69">
        <v>348</v>
      </c>
      <c r="C16" s="20">
        <v>4725</v>
      </c>
      <c r="D16" s="20">
        <v>4954.87</v>
      </c>
      <c r="E16" s="27">
        <f t="shared" si="0"/>
        <v>1.0486497354497355</v>
      </c>
    </row>
    <row r="17" spans="1:5" s="3" customFormat="1" ht="19.5" customHeight="1">
      <c r="A17" s="26" t="s">
        <v>11</v>
      </c>
      <c r="B17" s="69">
        <v>7398255</v>
      </c>
      <c r="C17" s="20">
        <v>6934883</v>
      </c>
      <c r="D17" s="29">
        <v>4963541.06</v>
      </c>
      <c r="E17" s="27">
        <f t="shared" si="0"/>
        <v>0.7157353714547167</v>
      </c>
    </row>
    <row r="18" spans="1:5" s="3" customFormat="1" ht="21.75" customHeight="1">
      <c r="A18" s="26" t="s">
        <v>12</v>
      </c>
      <c r="B18" s="69">
        <v>174400</v>
      </c>
      <c r="C18" s="20">
        <v>260033</v>
      </c>
      <c r="D18" s="20">
        <v>219493.5</v>
      </c>
      <c r="E18" s="27">
        <f t="shared" si="0"/>
        <v>0.8440986336349617</v>
      </c>
    </row>
    <row r="19" spans="1:5" s="3" customFormat="1" ht="19.5" customHeight="1">
      <c r="A19" s="26" t="s">
        <v>13</v>
      </c>
      <c r="B19" s="69">
        <v>552220</v>
      </c>
      <c r="C19" s="20">
        <v>708070</v>
      </c>
      <c r="D19" s="20">
        <v>973496.09</v>
      </c>
      <c r="E19" s="27">
        <f t="shared" si="0"/>
        <v>1.3748585450591042</v>
      </c>
    </row>
    <row r="20" spans="1:5" s="3" customFormat="1" ht="21" customHeight="1">
      <c r="A20" s="30" t="s">
        <v>14</v>
      </c>
      <c r="B20" s="68">
        <v>62000</v>
      </c>
      <c r="C20" s="22">
        <v>62000</v>
      </c>
      <c r="D20" s="22">
        <v>56830</v>
      </c>
      <c r="E20" s="25">
        <f t="shared" si="0"/>
        <v>0.9166129032258065</v>
      </c>
    </row>
    <row r="21" spans="1:5" s="3" customFormat="1" ht="21" customHeight="1">
      <c r="A21" s="24" t="s">
        <v>15</v>
      </c>
      <c r="B21" s="68">
        <v>101209</v>
      </c>
      <c r="C21" s="31">
        <v>99704</v>
      </c>
      <c r="D21" s="32">
        <v>95498.86</v>
      </c>
      <c r="E21" s="25">
        <f t="shared" si="0"/>
        <v>0.957823758324641</v>
      </c>
    </row>
    <row r="22" spans="1:5" s="3" customFormat="1" ht="21.75" customHeight="1">
      <c r="A22" s="24" t="s">
        <v>16</v>
      </c>
      <c r="B22" s="68">
        <v>400000</v>
      </c>
      <c r="C22" s="31">
        <v>1452080</v>
      </c>
      <c r="D22" s="32">
        <v>1449528.45</v>
      </c>
      <c r="E22" s="25">
        <f t="shared" si="0"/>
        <v>0.9982428309735001</v>
      </c>
    </row>
    <row r="23" spans="1:5" s="4" customFormat="1" ht="19.5" customHeight="1">
      <c r="A23" s="24" t="s">
        <v>17</v>
      </c>
      <c r="B23" s="68">
        <v>4436325</v>
      </c>
      <c r="C23" s="33">
        <v>3872615</v>
      </c>
      <c r="D23" s="34">
        <v>2714830.33</v>
      </c>
      <c r="E23" s="35">
        <f t="shared" si="0"/>
        <v>0.7010328498960006</v>
      </c>
    </row>
    <row r="24" spans="1:5" s="4" customFormat="1" ht="21.75" customHeight="1">
      <c r="A24" s="24" t="s">
        <v>18</v>
      </c>
      <c r="B24" s="68">
        <v>14000</v>
      </c>
      <c r="C24" s="33">
        <v>14000</v>
      </c>
      <c r="D24" s="34">
        <v>14000</v>
      </c>
      <c r="E24" s="35">
        <f t="shared" si="0"/>
        <v>1</v>
      </c>
    </row>
    <row r="25" spans="1:5" s="4" customFormat="1" ht="31.5">
      <c r="A25" s="24" t="s">
        <v>45</v>
      </c>
      <c r="B25" s="68">
        <v>88000</v>
      </c>
      <c r="C25" s="33">
        <v>88000</v>
      </c>
      <c r="D25" s="34">
        <v>88000</v>
      </c>
      <c r="E25" s="35">
        <f t="shared" si="0"/>
        <v>1</v>
      </c>
    </row>
    <row r="26" spans="1:5" s="3" customFormat="1" ht="31.5">
      <c r="A26" s="24" t="s">
        <v>19</v>
      </c>
      <c r="B26" s="68">
        <v>717269</v>
      </c>
      <c r="C26" s="31">
        <v>717269</v>
      </c>
      <c r="D26" s="32">
        <v>717300</v>
      </c>
      <c r="E26" s="25">
        <f t="shared" si="0"/>
        <v>1.0000432194894802</v>
      </c>
    </row>
    <row r="27" spans="1:5" s="3" customFormat="1" ht="31.5">
      <c r="A27" s="28" t="s">
        <v>20</v>
      </c>
      <c r="B27" s="69">
        <v>477700</v>
      </c>
      <c r="C27" s="29">
        <v>531070</v>
      </c>
      <c r="D27" s="36">
        <v>604185.77</v>
      </c>
      <c r="E27" s="25">
        <f t="shared" si="0"/>
        <v>1.1376763326868398</v>
      </c>
    </row>
    <row r="28" spans="1:5" ht="31.5">
      <c r="A28" s="37" t="s">
        <v>21</v>
      </c>
      <c r="B28" s="67">
        <v>494500</v>
      </c>
      <c r="C28" s="38">
        <v>494500</v>
      </c>
      <c r="D28" s="39">
        <v>359615.38</v>
      </c>
      <c r="E28" s="25">
        <f t="shared" si="0"/>
        <v>0.7272302932254803</v>
      </c>
    </row>
    <row r="29" spans="1:5" ht="21.75" customHeight="1">
      <c r="A29" s="40" t="s">
        <v>22</v>
      </c>
      <c r="B29" s="69">
        <v>90450</v>
      </c>
      <c r="C29" s="20">
        <v>90450</v>
      </c>
      <c r="D29" s="36">
        <v>63757.78</v>
      </c>
      <c r="E29" s="25">
        <f t="shared" si="0"/>
        <v>0.7048953012714206</v>
      </c>
    </row>
    <row r="30" spans="1:5" ht="22.5" customHeight="1">
      <c r="A30" s="40" t="s">
        <v>53</v>
      </c>
      <c r="B30" s="69">
        <v>83862</v>
      </c>
      <c r="C30" s="20">
        <v>157160</v>
      </c>
      <c r="D30" s="36">
        <v>92967.05</v>
      </c>
      <c r="E30" s="25">
        <f t="shared" si="0"/>
        <v>0.5915439679307712</v>
      </c>
    </row>
    <row r="31" spans="1:5" ht="23.25" customHeight="1">
      <c r="A31" s="24" t="s">
        <v>48</v>
      </c>
      <c r="B31" s="68">
        <v>0</v>
      </c>
      <c r="C31" s="20">
        <v>336148</v>
      </c>
      <c r="D31" s="36">
        <v>597593.54</v>
      </c>
      <c r="E31" s="25">
        <f t="shared" si="0"/>
        <v>1.7777691374037627</v>
      </c>
    </row>
    <row r="32" spans="1:5" ht="21.75" customHeight="1">
      <c r="A32" s="24" t="s">
        <v>50</v>
      </c>
      <c r="B32" s="68">
        <v>50000</v>
      </c>
      <c r="C32" s="20">
        <v>50000</v>
      </c>
      <c r="D32" s="36">
        <v>39133.34</v>
      </c>
      <c r="E32" s="25">
        <f t="shared" si="0"/>
        <v>0.7826667999999999</v>
      </c>
    </row>
    <row r="33" spans="1:5" ht="20.25" customHeight="1">
      <c r="A33" s="40" t="s">
        <v>51</v>
      </c>
      <c r="B33" s="69">
        <v>26000</v>
      </c>
      <c r="C33" s="20">
        <v>43070</v>
      </c>
      <c r="D33" s="36">
        <v>73520.27</v>
      </c>
      <c r="E33" s="25">
        <f t="shared" si="0"/>
        <v>1.7069948920362201</v>
      </c>
    </row>
    <row r="34" spans="1:5" ht="22.5" customHeight="1">
      <c r="A34" s="40" t="s">
        <v>59</v>
      </c>
      <c r="B34" s="69">
        <v>0</v>
      </c>
      <c r="C34" s="20">
        <v>100081</v>
      </c>
      <c r="D34" s="36">
        <v>100081</v>
      </c>
      <c r="E34" s="25">
        <f t="shared" si="0"/>
        <v>1</v>
      </c>
    </row>
    <row r="35" spans="1:5" ht="21" customHeight="1">
      <c r="A35" s="40" t="s">
        <v>60</v>
      </c>
      <c r="B35" s="69">
        <v>0</v>
      </c>
      <c r="C35" s="20">
        <v>90361</v>
      </c>
      <c r="D35" s="36">
        <v>140856.89</v>
      </c>
      <c r="E35" s="25">
        <f t="shared" si="0"/>
        <v>1.5588239395314352</v>
      </c>
    </row>
    <row r="36" spans="1:5" ht="22.5" customHeight="1">
      <c r="A36" s="40" t="s">
        <v>61</v>
      </c>
      <c r="B36" s="69"/>
      <c r="C36" s="20">
        <v>45034</v>
      </c>
      <c r="D36" s="36">
        <v>102789.22</v>
      </c>
      <c r="E36" s="25">
        <f t="shared" si="0"/>
        <v>2.282480348181374</v>
      </c>
    </row>
    <row r="37" spans="1:5" ht="21" customHeight="1">
      <c r="A37" s="40" t="s">
        <v>23</v>
      </c>
      <c r="B37" s="69">
        <v>6040</v>
      </c>
      <c r="C37" s="20">
        <f>9844+5000+5524+2400+10164</f>
        <v>32932</v>
      </c>
      <c r="D37" s="36">
        <f>38590.08-21037-1</f>
        <v>17552.08</v>
      </c>
      <c r="E37" s="25">
        <f t="shared" si="0"/>
        <v>0.532979472853152</v>
      </c>
    </row>
    <row r="38" spans="1:5" s="3" customFormat="1" ht="15.75">
      <c r="A38" s="41"/>
      <c r="B38" s="70"/>
      <c r="C38" s="42"/>
      <c r="D38" s="42"/>
      <c r="E38" s="43"/>
    </row>
    <row r="39" spans="1:5" s="3" customFormat="1" ht="21" customHeight="1">
      <c r="A39" s="16" t="s">
        <v>24</v>
      </c>
      <c r="B39" s="17">
        <f>SUM(B40:B43)</f>
        <v>52953081</v>
      </c>
      <c r="C39" s="17">
        <f>SUM(C40:C43)</f>
        <v>54489246</v>
      </c>
      <c r="D39" s="17">
        <f>SUM(D40:D43)</f>
        <v>56679726</v>
      </c>
      <c r="E39" s="44">
        <f>D39/C39</f>
        <v>1.0402002259308194</v>
      </c>
    </row>
    <row r="40" spans="1:5" s="3" customFormat="1" ht="15.75">
      <c r="A40" s="45" t="s">
        <v>25</v>
      </c>
      <c r="B40" s="73">
        <v>50276441</v>
      </c>
      <c r="C40" s="19">
        <v>50879765</v>
      </c>
      <c r="D40" s="19">
        <v>50879765</v>
      </c>
      <c r="E40" s="46">
        <f>D40/C40</f>
        <v>1</v>
      </c>
    </row>
    <row r="41" spans="1:5" s="3" customFormat="1" ht="15.75">
      <c r="A41" s="47" t="s">
        <v>26</v>
      </c>
      <c r="B41" s="67">
        <v>1621010</v>
      </c>
      <c r="C41" s="38">
        <v>1621010</v>
      </c>
      <c r="D41" s="38">
        <v>1621010</v>
      </c>
      <c r="E41" s="48">
        <f>D41/C41</f>
        <v>1</v>
      </c>
    </row>
    <row r="42" spans="1:5" s="3" customFormat="1" ht="15.75">
      <c r="A42" s="30" t="s">
        <v>27</v>
      </c>
      <c r="B42" s="68">
        <v>1055630</v>
      </c>
      <c r="C42" s="22">
        <v>1055630</v>
      </c>
      <c r="D42" s="22">
        <v>1055630</v>
      </c>
      <c r="E42" s="25">
        <f>D42/C42</f>
        <v>1</v>
      </c>
    </row>
    <row r="43" spans="1:5" s="3" customFormat="1" ht="15.75">
      <c r="A43" s="24" t="s">
        <v>44</v>
      </c>
      <c r="B43" s="68">
        <v>0</v>
      </c>
      <c r="C43" s="22">
        <f>701600+231241</f>
        <v>932841</v>
      </c>
      <c r="D43" s="22">
        <f>701600+2421721</f>
        <v>3123321</v>
      </c>
      <c r="E43" s="25">
        <f>D43/C43</f>
        <v>3.348181522896185</v>
      </c>
    </row>
    <row r="44" spans="1:5" s="3" customFormat="1" ht="15.75">
      <c r="A44" s="49"/>
      <c r="B44" s="70"/>
      <c r="C44" s="42"/>
      <c r="D44" s="42"/>
      <c r="E44" s="43"/>
    </row>
    <row r="45" spans="1:5" ht="23.25" customHeight="1">
      <c r="A45" s="50" t="s">
        <v>28</v>
      </c>
      <c r="B45" s="17">
        <f>B46+B48+B51+B52+B53+B50</f>
        <v>29657232</v>
      </c>
      <c r="C45" s="17">
        <f>C46+C48+C51+C52+C53+C50</f>
        <v>31451225</v>
      </c>
      <c r="D45" s="17">
        <f>D46+D48+D51+D52+D53</f>
        <v>31033013.89</v>
      </c>
      <c r="E45" s="18">
        <f aca="true" t="shared" si="1" ref="E45:E53">D45/C45</f>
        <v>0.98670286737639</v>
      </c>
    </row>
    <row r="46" spans="1:5" s="3" customFormat="1" ht="21.75" customHeight="1">
      <c r="A46" s="45" t="s">
        <v>29</v>
      </c>
      <c r="B46" s="73">
        <v>12333930</v>
      </c>
      <c r="C46" s="19">
        <f>14139530+C47</f>
        <v>14150309</v>
      </c>
      <c r="D46" s="19">
        <f>14115585+D47</f>
        <v>14126364</v>
      </c>
      <c r="E46" s="46">
        <f t="shared" si="1"/>
        <v>0.9983078108046969</v>
      </c>
    </row>
    <row r="47" spans="1:5" s="3" customFormat="1" ht="21" customHeight="1">
      <c r="A47" s="26" t="s">
        <v>30</v>
      </c>
      <c r="B47" s="74">
        <v>0</v>
      </c>
      <c r="C47" s="51">
        <v>10779</v>
      </c>
      <c r="D47" s="51">
        <v>10779</v>
      </c>
      <c r="E47" s="27">
        <f t="shared" si="1"/>
        <v>1</v>
      </c>
    </row>
    <row r="48" spans="1:5" s="3" customFormat="1" ht="21" customHeight="1">
      <c r="A48" s="26" t="s">
        <v>31</v>
      </c>
      <c r="B48" s="69">
        <f>9499434+3948200</f>
        <v>13447634</v>
      </c>
      <c r="C48" s="20">
        <f>11585477+C49</f>
        <v>13031477</v>
      </c>
      <c r="D48" s="20">
        <f>11353342.6+D49</f>
        <v>12799342.6</v>
      </c>
      <c r="E48" s="27">
        <f t="shared" si="1"/>
        <v>0.9821866393195491</v>
      </c>
    </row>
    <row r="49" spans="1:5" s="3" customFormat="1" ht="21" customHeight="1">
      <c r="A49" s="26" t="s">
        <v>30</v>
      </c>
      <c r="B49" s="69">
        <v>3948200</v>
      </c>
      <c r="C49" s="20">
        <f>1426000+20000</f>
        <v>1446000</v>
      </c>
      <c r="D49" s="20">
        <f>1426000+20000</f>
        <v>1446000</v>
      </c>
      <c r="E49" s="27">
        <f t="shared" si="1"/>
        <v>1</v>
      </c>
    </row>
    <row r="50" spans="1:5" s="3" customFormat="1" ht="36.75" customHeight="1">
      <c r="A50" s="28" t="s">
        <v>63</v>
      </c>
      <c r="B50" s="69">
        <v>0</v>
      </c>
      <c r="C50" s="20">
        <v>89644</v>
      </c>
      <c r="D50" s="20">
        <v>89590.25</v>
      </c>
      <c r="E50" s="27">
        <f t="shared" si="1"/>
        <v>0.9994004060506001</v>
      </c>
    </row>
    <row r="51" spans="1:5" ht="21" customHeight="1">
      <c r="A51" s="40" t="s">
        <v>32</v>
      </c>
      <c r="B51" s="69">
        <v>3498548</v>
      </c>
      <c r="C51" s="20">
        <v>3685731</v>
      </c>
      <c r="D51" s="20">
        <v>3684984.05</v>
      </c>
      <c r="E51" s="27">
        <f t="shared" si="1"/>
        <v>0.999797340066326</v>
      </c>
    </row>
    <row r="52" spans="1:5" ht="19.5" customHeight="1">
      <c r="A52" s="52" t="s">
        <v>62</v>
      </c>
      <c r="B52" s="68">
        <v>200000</v>
      </c>
      <c r="C52" s="22">
        <v>200000</v>
      </c>
      <c r="D52" s="22">
        <v>200000</v>
      </c>
      <c r="E52" s="25">
        <f t="shared" si="1"/>
        <v>1</v>
      </c>
    </row>
    <row r="53" spans="1:5" ht="19.5" customHeight="1">
      <c r="A53" s="52" t="s">
        <v>49</v>
      </c>
      <c r="B53" s="68">
        <v>177120</v>
      </c>
      <c r="C53" s="22">
        <f>177120+116944</f>
        <v>294064</v>
      </c>
      <c r="D53" s="22">
        <f>105379.24+116944</f>
        <v>222323.24</v>
      </c>
      <c r="E53" s="25">
        <f t="shared" si="1"/>
        <v>0.7560369171336851</v>
      </c>
    </row>
    <row r="54" spans="1:5" ht="9.75" customHeight="1">
      <c r="A54" s="53"/>
      <c r="B54" s="70"/>
      <c r="C54" s="54"/>
      <c r="D54" s="42"/>
      <c r="E54" s="43"/>
    </row>
    <row r="55" spans="1:5" s="5" customFormat="1" ht="22.5" customHeight="1">
      <c r="A55" s="16" t="s">
        <v>33</v>
      </c>
      <c r="B55" s="17">
        <f>SUM(B56:B67)</f>
        <v>41029981</v>
      </c>
      <c r="C55" s="17">
        <f>SUM(C56:C67)</f>
        <v>17593565</v>
      </c>
      <c r="D55" s="17">
        <f>SUM(D56:D67)</f>
        <v>10556004.23</v>
      </c>
      <c r="E55" s="18">
        <f aca="true" t="shared" si="2" ref="E55:E67">D55/C55</f>
        <v>0.5999923398128805</v>
      </c>
    </row>
    <row r="56" spans="1:5" s="3" customFormat="1" ht="22.5" customHeight="1">
      <c r="A56" s="79" t="s">
        <v>34</v>
      </c>
      <c r="B56" s="73">
        <v>29713781</v>
      </c>
      <c r="C56" s="80">
        <v>5220466</v>
      </c>
      <c r="D56" s="81">
        <v>8522121.39</v>
      </c>
      <c r="E56" s="46">
        <f t="shared" si="2"/>
        <v>1.6324445729557477</v>
      </c>
    </row>
    <row r="57" spans="1:5" s="3" customFormat="1" ht="19.5" customHeight="1">
      <c r="A57" s="55" t="s">
        <v>52</v>
      </c>
      <c r="B57" s="67">
        <v>9232000</v>
      </c>
      <c r="C57" s="56">
        <v>9235063</v>
      </c>
      <c r="D57" s="39">
        <v>0</v>
      </c>
      <c r="E57" s="57">
        <f t="shared" si="2"/>
        <v>0</v>
      </c>
    </row>
    <row r="58" spans="1:5" s="3" customFormat="1" ht="31.5">
      <c r="A58" s="28" t="s">
        <v>35</v>
      </c>
      <c r="B58" s="69">
        <v>993162</v>
      </c>
      <c r="C58" s="29">
        <v>836477</v>
      </c>
      <c r="D58" s="36">
        <v>522835</v>
      </c>
      <c r="E58" s="27">
        <f t="shared" si="2"/>
        <v>0.6250440836986552</v>
      </c>
    </row>
    <row r="59" spans="1:5" s="3" customFormat="1" ht="31.5">
      <c r="A59" s="24" t="s">
        <v>47</v>
      </c>
      <c r="B59" s="68">
        <v>392174</v>
      </c>
      <c r="C59" s="31">
        <v>396870</v>
      </c>
      <c r="D59" s="32">
        <v>351486.1</v>
      </c>
      <c r="E59" s="25">
        <f t="shared" si="2"/>
        <v>0.8856454254541789</v>
      </c>
    </row>
    <row r="60" spans="1:5" s="3" customFormat="1" ht="21" customHeight="1">
      <c r="A60" s="24" t="s">
        <v>36</v>
      </c>
      <c r="B60" s="68">
        <v>43700</v>
      </c>
      <c r="C60" s="31">
        <v>183431</v>
      </c>
      <c r="D60" s="32">
        <v>139810.23</v>
      </c>
      <c r="E60" s="25">
        <f t="shared" si="2"/>
        <v>0.7621952123686836</v>
      </c>
    </row>
    <row r="61" spans="1:5" s="3" customFormat="1" ht="15.75">
      <c r="A61" s="24" t="s">
        <v>37</v>
      </c>
      <c r="B61" s="68">
        <v>89796</v>
      </c>
      <c r="C61" s="31">
        <v>89796</v>
      </c>
      <c r="D61" s="32">
        <v>0</v>
      </c>
      <c r="E61" s="25">
        <f t="shared" si="2"/>
        <v>0</v>
      </c>
    </row>
    <row r="62" spans="1:5" s="3" customFormat="1" ht="47.25">
      <c r="A62" s="24" t="s">
        <v>38</v>
      </c>
      <c r="B62" s="68">
        <v>0</v>
      </c>
      <c r="C62" s="31">
        <v>514806</v>
      </c>
      <c r="D62" s="32">
        <v>625851.96</v>
      </c>
      <c r="E62" s="25">
        <f t="shared" si="2"/>
        <v>1.2157044789687765</v>
      </c>
    </row>
    <row r="63" spans="1:5" s="3" customFormat="1" ht="22.5" customHeight="1">
      <c r="A63" s="24" t="s">
        <v>39</v>
      </c>
      <c r="B63" s="68">
        <v>0</v>
      </c>
      <c r="C63" s="31">
        <f>225389+282989</f>
        <v>508378</v>
      </c>
      <c r="D63" s="32">
        <f>116570.19+189262.44</f>
        <v>305832.63</v>
      </c>
      <c r="E63" s="25">
        <f t="shared" si="2"/>
        <v>0.6015851000633387</v>
      </c>
    </row>
    <row r="64" spans="1:5" s="3" customFormat="1" ht="35.25" customHeight="1">
      <c r="A64" s="24" t="s">
        <v>40</v>
      </c>
      <c r="B64" s="68">
        <v>64549</v>
      </c>
      <c r="C64" s="31">
        <v>64549</v>
      </c>
      <c r="D64" s="32">
        <v>0</v>
      </c>
      <c r="E64" s="25">
        <f t="shared" si="2"/>
        <v>0</v>
      </c>
    </row>
    <row r="65" spans="1:5" s="3" customFormat="1" ht="27.75" customHeight="1">
      <c r="A65" s="24" t="s">
        <v>41</v>
      </c>
      <c r="B65" s="68">
        <v>0</v>
      </c>
      <c r="C65" s="31">
        <v>42910</v>
      </c>
      <c r="D65" s="32">
        <v>42904.55</v>
      </c>
      <c r="E65" s="25">
        <f t="shared" si="2"/>
        <v>0.999872989979026</v>
      </c>
    </row>
    <row r="66" spans="1:5" s="3" customFormat="1" ht="19.5" customHeight="1">
      <c r="A66" s="24" t="s">
        <v>42</v>
      </c>
      <c r="B66" s="68">
        <v>392032</v>
      </c>
      <c r="C66" s="31">
        <v>392032</v>
      </c>
      <c r="D66" s="32">
        <v>45162.37</v>
      </c>
      <c r="E66" s="25">
        <f t="shared" si="2"/>
        <v>0.11520072341033386</v>
      </c>
    </row>
    <row r="67" spans="1:5" s="3" customFormat="1" ht="21" customHeight="1">
      <c r="A67" s="24" t="s">
        <v>46</v>
      </c>
      <c r="B67" s="68">
        <v>108787</v>
      </c>
      <c r="C67" s="31">
        <v>108787</v>
      </c>
      <c r="D67" s="32">
        <v>0</v>
      </c>
      <c r="E67" s="25">
        <f t="shared" si="2"/>
        <v>0</v>
      </c>
    </row>
    <row r="68" spans="1:5" s="3" customFormat="1" ht="16.5" thickBot="1">
      <c r="A68" s="58"/>
      <c r="B68" s="71"/>
      <c r="C68" s="59"/>
      <c r="D68" s="60"/>
      <c r="E68" s="61"/>
    </row>
    <row r="69" spans="1:7" s="6" customFormat="1" ht="24" customHeight="1" thickBot="1">
      <c r="A69" s="62" t="s">
        <v>43</v>
      </c>
      <c r="B69" s="75">
        <f>B8+B39+B45+B55</f>
        <v>172621924</v>
      </c>
      <c r="C69" s="63">
        <f>C8+C39+C45+C55</f>
        <v>154414242</v>
      </c>
      <c r="D69" s="63">
        <f>D8+D39+D45+D55</f>
        <v>146236298.33</v>
      </c>
      <c r="E69" s="64">
        <f>D69/C69</f>
        <v>0.9470389287666873</v>
      </c>
      <c r="G69" s="83">
        <f>C69-C70</f>
        <v>0</v>
      </c>
    </row>
    <row r="70" ht="14.25">
      <c r="C70" s="82">
        <v>154414242</v>
      </c>
    </row>
    <row r="71" spans="1:5" ht="24" customHeight="1">
      <c r="A71" s="85"/>
      <c r="B71" s="85"/>
      <c r="C71" s="85"/>
      <c r="D71" s="85"/>
      <c r="E71" s="85"/>
    </row>
  </sheetData>
  <sheetProtection/>
  <mergeCells count="9">
    <mergeCell ref="A1:E1"/>
    <mergeCell ref="A71:E71"/>
    <mergeCell ref="A3:E3"/>
    <mergeCell ref="A4:E4"/>
    <mergeCell ref="C9:C10"/>
    <mergeCell ref="D9:D10"/>
    <mergeCell ref="E9:E10"/>
    <mergeCell ref="A9:A10"/>
    <mergeCell ref="B9:B10"/>
  </mergeCells>
  <printOptions horizontalCentered="1"/>
  <pageMargins left="0.5905511811023623" right="0.5905511811023623" top="0.59" bottom="0.4" header="0.24" footer="0.37"/>
  <pageSetup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jwisniewski</dc:creator>
  <cp:keywords/>
  <dc:description/>
  <cp:lastModifiedBy>aolszar</cp:lastModifiedBy>
  <cp:lastPrinted>2011-03-31T06:58:56Z</cp:lastPrinted>
  <dcterms:created xsi:type="dcterms:W3CDTF">2010-04-19T08:35:10Z</dcterms:created>
  <dcterms:modified xsi:type="dcterms:W3CDTF">2011-04-22T09:21:46Z</dcterms:modified>
  <cp:category/>
  <cp:version/>
  <cp:contentType/>
  <cp:contentStatus/>
</cp:coreProperties>
</file>