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wyd. majątkowe" sheetId="1" r:id="rId1"/>
  </sheets>
  <definedNames>
    <definedName name="Excel_BuiltIn__FilterDatabase_1">'wyd. majątkowe'!$A$5:$N$255</definedName>
    <definedName name="_xlnm.Print_Area" localSheetId="0">'wyd. majątkowe'!$A$1:$N$255</definedName>
    <definedName name="_xlnm.Print_Titles" localSheetId="0">'wyd. majątkowe'!$5:$10</definedName>
  </definedNames>
  <calcPr fullCalcOnLoad="1"/>
</workbook>
</file>

<file path=xl/sharedStrings.xml><?xml version="1.0" encoding="utf-8"?>
<sst xmlns="http://schemas.openxmlformats.org/spreadsheetml/2006/main" count="420" uniqueCount="161">
  <si>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</si>
  <si>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</si>
  <si>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</si>
  <si>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</si>
  <si>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</si>
  <si>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</si>
  <si>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</si>
  <si>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</si>
  <si>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</si>
  <si>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</si>
  <si>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</si>
  <si>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</si>
  <si>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</si>
  <si>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</si>
  <si>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</si>
  <si>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</si>
  <si>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</si>
  <si>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</si>
  <si>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</si>
  <si>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</si>
  <si>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</si>
  <si>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</si>
  <si>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</si>
  <si>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</si>
  <si>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</si>
  <si>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</si>
  <si>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</si>
  <si>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</si>
  <si>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</si>
  <si>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</si>
  <si>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</si>
  <si>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</si>
  <si>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</si>
  <si>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</si>
  <si>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</si>
  <si>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</si>
  <si>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</si>
  <si>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</si>
  <si>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</si>
  <si>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</si>
  <si>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</si>
  <si>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</si>
  <si>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</si>
  <si>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</si>
  <si>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</si>
  <si>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</si>
  <si>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</si>
  <si>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</si>
  <si>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</si>
  <si>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</si>
  <si>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</si>
  <si>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</si>
  <si>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</si>
  <si>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</si>
  <si>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</si>
  <si>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</si>
  <si>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</si>
  <si>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</si>
  <si>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</si>
  <si>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</si>
  <si>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</si>
  <si>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4270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</si>
  <si>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</si>
  <si>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</si>
  <si>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</si>
  <si>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</si>
  <si>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</si>
  <si>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</si>
  <si>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</si>
  <si>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</si>
  <si>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</si>
  <si>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</si>
  <si>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</si>
  <si>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</si>
  <si>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</si>
  <si>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</si>
  <si>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Kompleksowa termomodernizacja budynków szkolnych ZSR w Międzyświeciu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</si>
  <si>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</si>
  <si>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</si>
  <si>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</si>
  <si>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</si>
  <si>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</si>
  <si>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Przystosowanie układu komunikacyjnego Skoczowa - etap 3- Przebudowa ciągu komunikacyjnego ulic Ciężarowa i Wiślańska w Skoczowie ( zadanie realizowane przez miasto Skoczów )</t>
  </si>
  <si>
    <t>DPS Kończyce Małe</t>
  </si>
  <si>
    <t>4300</t>
  </si>
  <si>
    <t>ZST Cieszyn</t>
  </si>
  <si>
    <t>DPS Cieszyn</t>
  </si>
  <si>
    <t>Wydatki majątkowe w zakresie ochrony środowiska (Dofinansowanie wymiany okien w ramach termomodernizacji budynku)</t>
  </si>
  <si>
    <t>6220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</si>
  <si>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</si>
  <si>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</si>
  <si>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</si>
  <si>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</si>
  <si>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</si>
  <si>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Wydatki inwestycyjne ze środków własnych </t>
  </si>
  <si>
    <t xml:space="preserve">w tym: </t>
  </si>
  <si>
    <t>6057/9</t>
  </si>
  <si>
    <t>Roboty budowlane w Pawilonie Diagnostyczno-Zabiegowym (zadanie realizowane przez Szpital Śląski w Cieszynie)</t>
  </si>
  <si>
    <t xml:space="preserve"> Przebudowa ul. Podwale w Strumieniu - projekt budowlano-wykonawczy ( zadanie realizowane przez Gminę Strumień)</t>
  </si>
  <si>
    <t>6050/7/9</t>
  </si>
  <si>
    <t xml:space="preserve">ZSP nr 1/Starostwo Powiatowe </t>
  </si>
  <si>
    <t>Zakup i montaż klimatyzatora na potrzeby Biura Rady Powiatu</t>
  </si>
  <si>
    <t>Zakup klimatyzatora na potrzeby Wydziału Komunikacji</t>
  </si>
  <si>
    <t xml:space="preserve">II LO/Starostwo Powiatowe </t>
  </si>
  <si>
    <t>SOSW</t>
  </si>
  <si>
    <t>ZSO Skoczów</t>
  </si>
  <si>
    <t>Remont ulicy Jawornik i chodnika przy ul. Bukowa w Wiśle (zadanie realizowane przez Miasto Wisła)</t>
  </si>
  <si>
    <t>Remont drogi powiatowej 2603 S Brenna -Leśnica</t>
  </si>
  <si>
    <t>KP PSP Cieszyn</t>
  </si>
  <si>
    <t>Zakup i wymiana sprzętu i systemu teleinformatycznego</t>
  </si>
  <si>
    <t>Remont  drogi powiatowej nr 2614 S- ul. Beskidzkiej w Skoczowie</t>
  </si>
  <si>
    <t>Remont drogi powiatowej 2607 S- w Bażanowicach</t>
  </si>
  <si>
    <t>IV</t>
  </si>
  <si>
    <t xml:space="preserve">     Pozostałe zadania drogowe </t>
  </si>
  <si>
    <t>Termomodernizacja budynku szkoły Zespołu Szkół Technicznych w Cieszynie</t>
  </si>
  <si>
    <t>6630</t>
  </si>
  <si>
    <t>Remont ulicy Jawornik, Olimpijskiej oraz Willowej w Wiśle (zadanie realizowane przez Miasto Wisła)</t>
  </si>
  <si>
    <t>Remont ul.Lipowskiej, Polańskiej, Sanatoryjnej, Szpitalnej, Tyrystycznej, Wczasowej, Jelenica oraz Skalica  w Ustroniu (zadanie realizowane przez Miasto Ustroń)</t>
  </si>
  <si>
    <t>Remont drogi powiatowej nr 2608 S Al. Łyska w Cieszynie (zadanie realizowane przez Miasto Cieszyn)</t>
  </si>
  <si>
    <t>Remont drogi powiatowej 2612 S w Cisownicy</t>
  </si>
  <si>
    <t>Remont  drogi powiatowej nr 2639 S- ul. Czereśniowa w Zaborzu</t>
  </si>
  <si>
    <t>Remont  drogi powiatowej ul. Stawowa w Cieszynie</t>
  </si>
  <si>
    <t>Remont  drogi powiatowej  2638 S-  w Pierścu</t>
  </si>
  <si>
    <t>Remont  drogi powiatowej nr 2619 S w Ochabach</t>
  </si>
  <si>
    <t xml:space="preserve">Remont ul.Lipowskiej i Polańskiej  w Ustroniu </t>
  </si>
  <si>
    <t>Remont  drogi powiatowej nr 2619 S w Dębowcu</t>
  </si>
  <si>
    <t>Remont drogi powiatowej ul. Frysztacka w Cieszynie (zadanie realizowane przez Miasto Cieszyn)</t>
  </si>
  <si>
    <t>Remont drogi powiatowej 2616S w Kończycach Wielkich</t>
  </si>
  <si>
    <t>Modernizacja dwóch obiektów mostowych w ciągu ul. Bielskiej w Cieszynie ( zakończenie zadania)</t>
  </si>
  <si>
    <t>Przebudowa ul. Daszyńskiego w Ustroniu  (zadanie realizowane przez Miasto Ustroń)</t>
  </si>
  <si>
    <t>Wykonanie aktualizacji projektu chodnika przy ul. Zielonej do 'Opla' w Bąkowie  (zadanie realizowane przez Miasto Strumień)</t>
  </si>
  <si>
    <r>
      <t>3</t>
    </r>
    <r>
      <rPr>
        <sz val="12"/>
        <rFont val="Times New Roman"/>
        <family val="1"/>
      </rPr>
      <t>- w tym pożyczka z WFOŚiGW w kwocie 344.253 zł</t>
    </r>
  </si>
  <si>
    <r>
      <t>2</t>
    </r>
    <r>
      <rPr>
        <sz val="12"/>
        <rFont val="Times New Roman"/>
        <family val="1"/>
      </rPr>
      <t>- w tym pomoc finansowa Gminy Goleszów w kwocie 150.000 zł na przebudowę ul. Kozakowickiej</t>
    </r>
  </si>
  <si>
    <r>
      <t>1 -</t>
    </r>
    <r>
      <rPr>
        <sz val="12"/>
        <rFont val="Times New Roman"/>
        <family val="1"/>
      </rPr>
      <t xml:space="preserve"> 439.807 zł wydatki poniesione przez Powiat Cieszyński do dnia 31.12.2009 r.</t>
    </r>
  </si>
  <si>
    <r>
      <t xml:space="preserve">B: </t>
    </r>
    <r>
      <rPr>
        <vertAlign val="superscript"/>
        <sz val="12"/>
        <rFont val="Times New Roman"/>
        <family val="1"/>
      </rPr>
      <t xml:space="preserve">2 </t>
    </r>
  </si>
  <si>
    <r>
      <t xml:space="preserve">2 144 253 </t>
    </r>
    <r>
      <rPr>
        <vertAlign val="superscript"/>
        <sz val="12"/>
        <rFont val="Times New Roman"/>
        <family val="1"/>
      </rPr>
      <t>3</t>
    </r>
  </si>
  <si>
    <t>Remont dachu ZS im. W.Szybińskiego w Cieszynie</t>
  </si>
  <si>
    <t>Budowa boiska sportowego ze sztuczną nawierzchnią przy ZS  im. W.Szybińskiego w Cieszynie</t>
  </si>
  <si>
    <t>Zakup schodołazu</t>
  </si>
  <si>
    <t>Remont ogrodzenia wokół budynku II LO w Cieszynie</t>
  </si>
  <si>
    <t>I</t>
  </si>
  <si>
    <t>II</t>
  </si>
  <si>
    <t>I - kredyt/pożyczka na wydatki nie znajdujące pokrycia w dochodach budżetu w związku z finansowaniem inwestycji powiatowych oraz remontów na drogach powiatowych</t>
  </si>
  <si>
    <t>II- kredyt na wyprzedzające finansowanie działań finansowanych ze środków pochodzących z budżetu Unii Europejskiej</t>
  </si>
  <si>
    <t>Wydatki majątkowe w zakresie ochrony środowiska (dotacja dla Szpitala Śląskiego (termomodernizacja) oraz Muzeum w Wiśle (wymiana okien)</t>
  </si>
  <si>
    <t>Wymiana stolarki drzwiowej z dostosowaniem do wymogów ppoż (DPS Kończyce Małe)</t>
  </si>
  <si>
    <r>
      <t>6 526 789</t>
    </r>
    <r>
      <rPr>
        <vertAlign val="superscript"/>
        <sz val="12"/>
        <rFont val="Times New Roman"/>
        <family val="1"/>
      </rPr>
      <t xml:space="preserve"> 1</t>
    </r>
  </si>
  <si>
    <t xml:space="preserve"> Odprowadzenie wody deszczowej z rowu wzdłuż ul. Głównej w Pruchnej - projekt budowlany (zadanie realizowane przez Gminę Strumień)</t>
  </si>
  <si>
    <t xml:space="preserve">Zakup sprzętu </t>
  </si>
  <si>
    <t>Zakup zmywarki</t>
  </si>
  <si>
    <t>Budowa chodnika wraz ze ścieżką rowerową  przy drodze powiatowej ul. Wyzwolenia w Chybiu – etap I</t>
  </si>
  <si>
    <t>Zakup samochodu ciężarowego typu WUKO</t>
  </si>
  <si>
    <t>Wymiana okien w ramach termomodernizacji budynku DPS Cieszyn</t>
  </si>
  <si>
    <t xml:space="preserve">DPS Cieszyn </t>
  </si>
  <si>
    <t xml:space="preserve">Przebudowa drogi powiatowej Goleszów-Hermanice-Ustroń </t>
  </si>
  <si>
    <t>Remont dachów na budynkach DPS "Feniks" w Skoczowie</t>
  </si>
  <si>
    <t>Kompleksowa termomodernizacja SSM "Zaolzianka" w Istebnej (dokumentacja )</t>
  </si>
  <si>
    <t>Kompleksowa modernizacja SSM "Zaolzianka" w Istebnej (dokumentacja )</t>
  </si>
  <si>
    <t>Zakup kamer</t>
  </si>
  <si>
    <t>Załącznik nr 3 do Uchwały Rady Powiatu Cieszyńskiego</t>
  </si>
  <si>
    <t>nr IV/20/10 z dnia 29 grudnia 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</si>
</sst>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[Red]\-#,##0\ "/>
  </numFmts>
  <fonts count="54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color indexed="48"/>
      <name val="Arial CE"/>
      <family val="2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7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64" fontId="14" fillId="0" borderId="18" xfId="0" applyNumberFormat="1" applyFont="1" applyFill="1" applyBorder="1" applyAlignment="1">
      <alignment horizontal="left" vertical="center" wrapText="1"/>
    </xf>
    <xf numFmtId="164" fontId="14" fillId="0" borderId="1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6" fillId="0" borderId="31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left" vertical="center" wrapText="1"/>
    </xf>
    <xf numFmtId="164" fontId="6" fillId="0" borderId="36" xfId="0" applyNumberFormat="1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horizontal="left" vertical="center" wrapText="1"/>
    </xf>
    <xf numFmtId="164" fontId="6" fillId="0" borderId="40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6" fillId="0" borderId="37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left" vertical="center" wrapText="1"/>
    </xf>
    <xf numFmtId="164" fontId="2" fillId="0" borderId="37" xfId="0" applyNumberFormat="1" applyFont="1" applyFill="1" applyBorder="1" applyAlignment="1">
      <alignment vertical="center" wrapText="1"/>
    </xf>
    <xf numFmtId="164" fontId="2" fillId="0" borderId="42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6" fillId="0" borderId="44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 wrapText="1"/>
    </xf>
    <xf numFmtId="164" fontId="17" fillId="0" borderId="31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 shrinkToFit="1"/>
    </xf>
    <xf numFmtId="164" fontId="2" fillId="0" borderId="46" xfId="0" applyNumberFormat="1" applyFont="1" applyFill="1" applyBorder="1" applyAlignment="1">
      <alignment horizontal="left" vertical="center" wrapText="1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left" vertical="center" wrapText="1"/>
    </xf>
    <xf numFmtId="169" fontId="2" fillId="0" borderId="34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left" vertical="center" wrapText="1"/>
    </xf>
    <xf numFmtId="164" fontId="2" fillId="0" borderId="49" xfId="0" applyNumberFormat="1" applyFont="1" applyFill="1" applyBorder="1" applyAlignment="1">
      <alignment horizontal="left" vertical="center" wrapText="1"/>
    </xf>
    <xf numFmtId="164" fontId="6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49" fontId="2" fillId="0" borderId="41" xfId="0" applyNumberFormat="1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 wrapText="1" shrinkToFit="1"/>
    </xf>
    <xf numFmtId="49" fontId="2" fillId="0" borderId="31" xfId="0" applyNumberFormat="1" applyFont="1" applyFill="1" applyBorder="1" applyAlignment="1">
      <alignment horizontal="center" vertical="center" wrapText="1" shrinkToFit="1"/>
    </xf>
    <xf numFmtId="164" fontId="2" fillId="0" borderId="41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 quotePrefix="1">
      <alignment horizontal="left" vertical="center"/>
    </xf>
    <xf numFmtId="0" fontId="2" fillId="0" borderId="37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NumberFormat="1" applyFont="1" applyFill="1" applyBorder="1" applyAlignment="1" quotePrefix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4" fillId="0" borderId="41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70" xfId="0" applyNumberFormat="1" applyFont="1" applyFill="1" applyBorder="1" applyAlignment="1">
      <alignment horizontal="center" vertical="center"/>
    </xf>
    <xf numFmtId="164" fontId="2" fillId="0" borderId="71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164" fontId="2" fillId="0" borderId="78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4" fontId="2" fillId="0" borderId="83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 quotePrefix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4" fontId="2" fillId="0" borderId="53" xfId="0" applyNumberFormat="1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2" fillId="0" borderId="8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5"/>
  <sheetViews>
    <sheetView tabSelected="1" view="pageBreakPreview" zoomScale="65" zoomScaleNormal="75" zoomScaleSheetLayoutView="65" zoomScalePageLayoutView="0" workbookViewId="0" topLeftCell="A1">
      <pane ySplit="10" topLeftCell="A98" activePane="bottomLeft" state="frozen"/>
      <selection pane="topLeft" activeCell="A1" sqref="A1"/>
      <selection pane="bottomLeft" activeCell="L2" sqref="L2:N2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6.28125" style="1" customWidth="1"/>
    <col min="10" max="10" width="18.421875" style="1" customWidth="1"/>
    <col min="11" max="11" width="6.421875" style="1" customWidth="1"/>
    <col min="12" max="12" width="18.57421875" style="1" customWidth="1"/>
    <col min="13" max="13" width="17.8515625" style="1" customWidth="1"/>
    <col min="14" max="14" width="23.00390625" style="1" customWidth="1"/>
    <col min="15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10:14" ht="15.75">
      <c r="J1" s="235" t="s">
        <v>159</v>
      </c>
      <c r="K1" s="235"/>
      <c r="L1" s="235"/>
      <c r="M1" s="235"/>
      <c r="N1" s="235"/>
    </row>
    <row r="2" spans="10:14" ht="15.75">
      <c r="J2" s="80"/>
      <c r="K2" s="2"/>
      <c r="L2" s="235" t="s">
        <v>160</v>
      </c>
      <c r="M2" s="235"/>
      <c r="N2" s="235"/>
    </row>
    <row r="3" spans="1:14" ht="27.75" customHeight="1">
      <c r="A3" s="236" t="s">
        <v>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9.5" customHeight="1">
      <c r="A5" s="237" t="s">
        <v>1</v>
      </c>
      <c r="B5" s="237" t="s">
        <v>2</v>
      </c>
      <c r="C5" s="237" t="s">
        <v>3</v>
      </c>
      <c r="D5" s="237" t="s">
        <v>4</v>
      </c>
      <c r="E5" s="238" t="s">
        <v>5</v>
      </c>
      <c r="F5" s="238" t="s">
        <v>6</v>
      </c>
      <c r="G5" s="238" t="s">
        <v>7</v>
      </c>
      <c r="H5" s="238"/>
      <c r="I5" s="238"/>
      <c r="J5" s="238"/>
      <c r="K5" s="238"/>
      <c r="L5" s="238"/>
      <c r="M5" s="238"/>
      <c r="N5" s="238" t="s">
        <v>8</v>
      </c>
    </row>
    <row r="6" spans="1:14" ht="19.5" customHeight="1">
      <c r="A6" s="237"/>
      <c r="B6" s="237"/>
      <c r="C6" s="237"/>
      <c r="D6" s="237"/>
      <c r="E6" s="238"/>
      <c r="F6" s="238"/>
      <c r="G6" s="238" t="s">
        <v>9</v>
      </c>
      <c r="H6" s="238" t="s">
        <v>10</v>
      </c>
      <c r="I6" s="238"/>
      <c r="J6" s="238"/>
      <c r="K6" s="238"/>
      <c r="L6" s="238"/>
      <c r="M6" s="238"/>
      <c r="N6" s="238"/>
    </row>
    <row r="7" spans="1:14" ht="29.25" customHeight="1">
      <c r="A7" s="237"/>
      <c r="B7" s="237"/>
      <c r="C7" s="237"/>
      <c r="D7" s="237"/>
      <c r="E7" s="238"/>
      <c r="F7" s="238"/>
      <c r="G7" s="238"/>
      <c r="H7" s="238" t="s">
        <v>11</v>
      </c>
      <c r="I7" s="239" t="s">
        <v>12</v>
      </c>
      <c r="J7" s="240"/>
      <c r="K7" s="238" t="s">
        <v>13</v>
      </c>
      <c r="L7" s="238"/>
      <c r="M7" s="238" t="s">
        <v>14</v>
      </c>
      <c r="N7" s="238"/>
    </row>
    <row r="8" spans="1:14" ht="19.5" customHeight="1">
      <c r="A8" s="237"/>
      <c r="B8" s="237"/>
      <c r="C8" s="237"/>
      <c r="D8" s="237"/>
      <c r="E8" s="238"/>
      <c r="F8" s="238"/>
      <c r="G8" s="238"/>
      <c r="H8" s="238"/>
      <c r="I8" s="241"/>
      <c r="J8" s="242"/>
      <c r="K8" s="238"/>
      <c r="L8" s="238"/>
      <c r="M8" s="238"/>
      <c r="N8" s="238"/>
    </row>
    <row r="9" spans="1:14" ht="17.25" customHeight="1">
      <c r="A9" s="237"/>
      <c r="B9" s="237"/>
      <c r="C9" s="237"/>
      <c r="D9" s="237"/>
      <c r="E9" s="238"/>
      <c r="F9" s="238"/>
      <c r="G9" s="238"/>
      <c r="H9" s="238"/>
      <c r="I9" s="243"/>
      <c r="J9" s="244"/>
      <c r="K9" s="238"/>
      <c r="L9" s="238"/>
      <c r="M9" s="238"/>
      <c r="N9" s="238"/>
    </row>
    <row r="10" spans="1:14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357">
        <v>9</v>
      </c>
      <c r="J10" s="358"/>
      <c r="K10" s="245">
        <v>10</v>
      </c>
      <c r="L10" s="245"/>
      <c r="M10" s="5">
        <v>11</v>
      </c>
      <c r="N10" s="5">
        <v>12</v>
      </c>
    </row>
    <row r="11" spans="1:14" ht="33" customHeight="1">
      <c r="A11" s="6" t="s">
        <v>15</v>
      </c>
      <c r="B11" s="237" t="s">
        <v>16</v>
      </c>
      <c r="C11" s="237"/>
      <c r="D11" s="237"/>
      <c r="E11" s="237"/>
      <c r="F11" s="7"/>
      <c r="G11" s="8"/>
      <c r="H11" s="8"/>
      <c r="I11" s="8"/>
      <c r="J11" s="8"/>
      <c r="K11" s="246"/>
      <c r="L11" s="246"/>
      <c r="M11" s="8"/>
      <c r="N11" s="9"/>
    </row>
    <row r="12" spans="1:14" ht="17.25" customHeight="1">
      <c r="A12" s="183">
        <v>1</v>
      </c>
      <c r="B12" s="183">
        <v>600</v>
      </c>
      <c r="C12" s="183">
        <v>60014</v>
      </c>
      <c r="D12" s="210" t="s">
        <v>99</v>
      </c>
      <c r="E12" s="193" t="s">
        <v>154</v>
      </c>
      <c r="F12" s="194">
        <f>G12+201897</f>
        <v>6701897</v>
      </c>
      <c r="G12" s="194">
        <f>H12+J12+L12+L13+L14+M12+J13</f>
        <v>6500000</v>
      </c>
      <c r="H12" s="194"/>
      <c r="I12" s="104" t="s">
        <v>140</v>
      </c>
      <c r="J12" s="121">
        <f>4540219-3905361</f>
        <v>634858</v>
      </c>
      <c r="K12" s="11" t="s">
        <v>18</v>
      </c>
      <c r="L12" s="12"/>
      <c r="M12" s="222">
        <f>5810600-441410-J13</f>
        <v>702190</v>
      </c>
      <c r="N12" s="193" t="s">
        <v>24</v>
      </c>
    </row>
    <row r="13" spans="1:14" ht="15.75" customHeight="1">
      <c r="A13" s="183"/>
      <c r="B13" s="183"/>
      <c r="C13" s="183"/>
      <c r="D13" s="210"/>
      <c r="E13" s="193"/>
      <c r="F13" s="194"/>
      <c r="G13" s="194"/>
      <c r="H13" s="194"/>
      <c r="I13" s="157" t="s">
        <v>141</v>
      </c>
      <c r="J13" s="157">
        <v>4667000</v>
      </c>
      <c r="K13" s="111" t="s">
        <v>134</v>
      </c>
      <c r="L13" s="14">
        <f>1355308-859356</f>
        <v>495952</v>
      </c>
      <c r="M13" s="222"/>
      <c r="N13" s="193"/>
    </row>
    <row r="14" spans="1:14" ht="18.75" customHeight="1">
      <c r="A14" s="183"/>
      <c r="B14" s="183"/>
      <c r="C14" s="183"/>
      <c r="D14" s="210"/>
      <c r="E14" s="193"/>
      <c r="F14" s="194"/>
      <c r="G14" s="194"/>
      <c r="H14" s="194"/>
      <c r="I14" s="158"/>
      <c r="J14" s="158"/>
      <c r="K14" s="15" t="s">
        <v>21</v>
      </c>
      <c r="L14" s="16"/>
      <c r="M14" s="222"/>
      <c r="N14" s="193"/>
    </row>
    <row r="15" spans="1:14" ht="24" customHeight="1">
      <c r="A15" s="183">
        <v>2</v>
      </c>
      <c r="B15" s="159">
        <v>600</v>
      </c>
      <c r="C15" s="159">
        <v>60014</v>
      </c>
      <c r="D15" s="210" t="s">
        <v>96</v>
      </c>
      <c r="E15" s="153" t="s">
        <v>81</v>
      </c>
      <c r="F15" s="162" t="s">
        <v>146</v>
      </c>
      <c r="G15" s="194">
        <f>H15+J15+L15+L16+L17+M15+J16</f>
        <v>6034982</v>
      </c>
      <c r="H15" s="249">
        <f>137013+127987-52000</f>
        <v>213000</v>
      </c>
      <c r="I15" s="104" t="s">
        <v>140</v>
      </c>
      <c r="J15" s="121"/>
      <c r="K15" s="11" t="s">
        <v>18</v>
      </c>
      <c r="L15" s="12"/>
      <c r="M15" s="222">
        <f>5472000-115018-J16</f>
        <v>0</v>
      </c>
      <c r="N15" s="153" t="s">
        <v>24</v>
      </c>
    </row>
    <row r="16" spans="1:14" ht="22.5" customHeight="1">
      <c r="A16" s="183"/>
      <c r="B16" s="183"/>
      <c r="C16" s="183"/>
      <c r="D16" s="210"/>
      <c r="E16" s="153"/>
      <c r="F16" s="162"/>
      <c r="G16" s="194"/>
      <c r="H16" s="249"/>
      <c r="I16" s="157" t="s">
        <v>141</v>
      </c>
      <c r="J16" s="157">
        <f>5357000-18</f>
        <v>5356982</v>
      </c>
      <c r="K16" s="17" t="s">
        <v>22</v>
      </c>
      <c r="L16" s="14">
        <f>137013+327987</f>
        <v>465000</v>
      </c>
      <c r="M16" s="222"/>
      <c r="N16" s="153"/>
    </row>
    <row r="17" spans="1:14" ht="21.75" customHeight="1">
      <c r="A17" s="183"/>
      <c r="B17" s="159"/>
      <c r="C17" s="159"/>
      <c r="D17" s="210"/>
      <c r="E17" s="153"/>
      <c r="F17" s="162"/>
      <c r="G17" s="194"/>
      <c r="H17" s="249"/>
      <c r="I17" s="322"/>
      <c r="J17" s="158"/>
      <c r="K17" s="128" t="s">
        <v>21</v>
      </c>
      <c r="L17" s="16"/>
      <c r="M17" s="222"/>
      <c r="N17" s="153"/>
    </row>
    <row r="18" spans="1:14" ht="15" customHeight="1">
      <c r="A18" s="251">
        <v>3</v>
      </c>
      <c r="B18" s="159">
        <v>600</v>
      </c>
      <c r="C18" s="159">
        <v>60014</v>
      </c>
      <c r="D18" s="210" t="s">
        <v>23</v>
      </c>
      <c r="E18" s="153" t="s">
        <v>82</v>
      </c>
      <c r="F18" s="211">
        <v>4999320</v>
      </c>
      <c r="G18" s="211">
        <f>H18+J18+L18+L19+L20+M18</f>
        <v>331000</v>
      </c>
      <c r="H18" s="211"/>
      <c r="I18" s="168" t="s">
        <v>140</v>
      </c>
      <c r="J18" s="211">
        <v>331000</v>
      </c>
      <c r="K18" s="18"/>
      <c r="L18" s="19"/>
      <c r="M18" s="211"/>
      <c r="N18" s="153" t="s">
        <v>24</v>
      </c>
    </row>
    <row r="19" spans="1:14" ht="25.5" customHeight="1">
      <c r="A19" s="251"/>
      <c r="B19" s="159"/>
      <c r="C19" s="159"/>
      <c r="D19" s="210"/>
      <c r="E19" s="153"/>
      <c r="F19" s="211"/>
      <c r="G19" s="211"/>
      <c r="H19" s="211"/>
      <c r="I19" s="157"/>
      <c r="J19" s="211"/>
      <c r="K19" s="20"/>
      <c r="L19" s="21"/>
      <c r="M19" s="211"/>
      <c r="N19" s="153"/>
    </row>
    <row r="20" spans="1:14" ht="25.5" customHeight="1">
      <c r="A20" s="251"/>
      <c r="B20" s="159"/>
      <c r="C20" s="159"/>
      <c r="D20" s="210"/>
      <c r="E20" s="153"/>
      <c r="F20" s="211"/>
      <c r="G20" s="211"/>
      <c r="H20" s="211"/>
      <c r="I20" s="158"/>
      <c r="J20" s="211"/>
      <c r="K20" s="22"/>
      <c r="L20" s="23"/>
      <c r="M20" s="211"/>
      <c r="N20" s="153"/>
    </row>
    <row r="21" spans="1:14" ht="33" customHeight="1">
      <c r="A21" s="6" t="s">
        <v>25</v>
      </c>
      <c r="B21" s="238" t="s">
        <v>26</v>
      </c>
      <c r="C21" s="238"/>
      <c r="D21" s="238"/>
      <c r="E21" s="238"/>
      <c r="F21" s="24"/>
      <c r="G21" s="25"/>
      <c r="H21" s="25"/>
      <c r="I21" s="25"/>
      <c r="J21" s="25"/>
      <c r="K21" s="26"/>
      <c r="L21" s="26"/>
      <c r="M21" s="25"/>
      <c r="N21" s="27"/>
    </row>
    <row r="22" spans="1:14" ht="15.75" customHeight="1">
      <c r="A22" s="183">
        <v>4</v>
      </c>
      <c r="B22" s="183">
        <v>600</v>
      </c>
      <c r="C22" s="183">
        <v>60014</v>
      </c>
      <c r="D22" s="210" t="s">
        <v>96</v>
      </c>
      <c r="E22" s="193" t="s">
        <v>27</v>
      </c>
      <c r="F22" s="194">
        <f>G22+13622</f>
        <v>5480165</v>
      </c>
      <c r="G22" s="222">
        <f>H22+J22+L22+L23+L24+M22+J23</f>
        <v>5466543</v>
      </c>
      <c r="H22" s="194"/>
      <c r="I22" s="104" t="s">
        <v>140</v>
      </c>
      <c r="J22" s="122">
        <f>3218292-810063</f>
        <v>2408229</v>
      </c>
      <c r="K22" s="11" t="s">
        <v>18</v>
      </c>
      <c r="L22" s="112"/>
      <c r="M22" s="222">
        <f>3515232-956918-J23</f>
        <v>1778314</v>
      </c>
      <c r="N22" s="193" t="s">
        <v>24</v>
      </c>
    </row>
    <row r="23" spans="1:14" ht="15.75">
      <c r="A23" s="183"/>
      <c r="B23" s="183"/>
      <c r="C23" s="183"/>
      <c r="D23" s="210"/>
      <c r="E23" s="193"/>
      <c r="F23" s="194"/>
      <c r="G23" s="222"/>
      <c r="H23" s="194"/>
      <c r="I23" s="166" t="s">
        <v>141</v>
      </c>
      <c r="J23" s="252">
        <v>780000</v>
      </c>
      <c r="K23" s="13" t="s">
        <v>20</v>
      </c>
      <c r="L23" s="90">
        <v>500000</v>
      </c>
      <c r="M23" s="222"/>
      <c r="N23" s="193"/>
    </row>
    <row r="24" spans="1:14" ht="27" customHeight="1">
      <c r="A24" s="183"/>
      <c r="B24" s="183"/>
      <c r="C24" s="183"/>
      <c r="D24" s="210"/>
      <c r="E24" s="193"/>
      <c r="F24" s="194"/>
      <c r="G24" s="222"/>
      <c r="H24" s="194"/>
      <c r="I24" s="359"/>
      <c r="J24" s="253"/>
      <c r="K24" s="15" t="s">
        <v>21</v>
      </c>
      <c r="L24" s="113"/>
      <c r="M24" s="222"/>
      <c r="N24" s="193"/>
    </row>
    <row r="25" spans="1:14" ht="15.75" customHeight="1">
      <c r="A25" s="183">
        <v>5</v>
      </c>
      <c r="B25" s="183">
        <v>600</v>
      </c>
      <c r="C25" s="183">
        <v>60014</v>
      </c>
      <c r="D25" s="210" t="s">
        <v>96</v>
      </c>
      <c r="E25" s="193" t="s">
        <v>28</v>
      </c>
      <c r="F25" s="194">
        <f>G25+38941</f>
        <v>3777653</v>
      </c>
      <c r="G25" s="194">
        <f>H25+J25+L25+L26+L27+M25+J26</f>
        <v>3738712</v>
      </c>
      <c r="H25" s="194"/>
      <c r="I25" s="104" t="s">
        <v>140</v>
      </c>
      <c r="J25" s="122">
        <f>3156731-1360681</f>
        <v>1796050</v>
      </c>
      <c r="K25" s="11"/>
      <c r="L25" s="112"/>
      <c r="M25" s="222">
        <f>3501634-1558972-J26</f>
        <v>1310662</v>
      </c>
      <c r="N25" s="193" t="s">
        <v>24</v>
      </c>
    </row>
    <row r="26" spans="1:14" ht="15.75">
      <c r="A26" s="183"/>
      <c r="B26" s="183"/>
      <c r="C26" s="183"/>
      <c r="D26" s="210"/>
      <c r="E26" s="193"/>
      <c r="F26" s="194"/>
      <c r="G26" s="194"/>
      <c r="H26" s="194"/>
      <c r="I26" s="166" t="s">
        <v>141</v>
      </c>
      <c r="J26" s="252">
        <v>632000</v>
      </c>
      <c r="K26" s="13"/>
      <c r="L26" s="90"/>
      <c r="M26" s="222"/>
      <c r="N26" s="193"/>
    </row>
    <row r="27" spans="1:14" ht="15.75" customHeight="1">
      <c r="A27" s="183"/>
      <c r="B27" s="183"/>
      <c r="C27" s="183"/>
      <c r="D27" s="210"/>
      <c r="E27" s="193"/>
      <c r="F27" s="194"/>
      <c r="G27" s="194"/>
      <c r="H27" s="194"/>
      <c r="I27" s="359"/>
      <c r="J27" s="253"/>
      <c r="K27" s="15"/>
      <c r="L27" s="113"/>
      <c r="M27" s="222"/>
      <c r="N27" s="193"/>
    </row>
    <row r="28" spans="1:14" ht="15" customHeight="1">
      <c r="A28" s="183">
        <v>6</v>
      </c>
      <c r="B28" s="183">
        <v>600</v>
      </c>
      <c r="C28" s="183">
        <v>60014</v>
      </c>
      <c r="D28" s="210" t="s">
        <v>29</v>
      </c>
      <c r="E28" s="193" t="s">
        <v>72</v>
      </c>
      <c r="F28" s="194">
        <v>7910338</v>
      </c>
      <c r="G28" s="194">
        <f>H28+J28+L28+L29+L30+M28</f>
        <v>5000</v>
      </c>
      <c r="H28" s="194">
        <v>2500</v>
      </c>
      <c r="I28" s="168"/>
      <c r="J28" s="194"/>
      <c r="K28" s="11" t="s">
        <v>18</v>
      </c>
      <c r="L28" s="12"/>
      <c r="M28" s="222"/>
      <c r="N28" s="193" t="s">
        <v>19</v>
      </c>
    </row>
    <row r="29" spans="1:14" ht="15.75">
      <c r="A29" s="183"/>
      <c r="B29" s="183"/>
      <c r="C29" s="183"/>
      <c r="D29" s="210"/>
      <c r="E29" s="193"/>
      <c r="F29" s="194"/>
      <c r="G29" s="194"/>
      <c r="H29" s="194"/>
      <c r="I29" s="157"/>
      <c r="J29" s="194"/>
      <c r="K29" s="13" t="s">
        <v>20</v>
      </c>
      <c r="L29" s="14">
        <v>2500</v>
      </c>
      <c r="M29" s="222"/>
      <c r="N29" s="193"/>
    </row>
    <row r="30" spans="1:14" ht="15.75">
      <c r="A30" s="183"/>
      <c r="B30" s="183"/>
      <c r="C30" s="183"/>
      <c r="D30" s="210"/>
      <c r="E30" s="193"/>
      <c r="F30" s="194"/>
      <c r="G30" s="194"/>
      <c r="H30" s="194"/>
      <c r="I30" s="158"/>
      <c r="J30" s="194"/>
      <c r="K30" s="15" t="s">
        <v>21</v>
      </c>
      <c r="L30" s="16"/>
      <c r="M30" s="222"/>
      <c r="N30" s="193"/>
    </row>
    <row r="31" spans="1:14" ht="28.5" customHeight="1">
      <c r="A31" s="6" t="s">
        <v>30</v>
      </c>
      <c r="B31" s="238" t="s">
        <v>31</v>
      </c>
      <c r="C31" s="238"/>
      <c r="D31" s="238"/>
      <c r="E31" s="238"/>
      <c r="F31" s="24"/>
      <c r="G31" s="25"/>
      <c r="H31" s="25"/>
      <c r="I31" s="25"/>
      <c r="J31" s="25"/>
      <c r="K31" s="26"/>
      <c r="L31" s="26"/>
      <c r="M31" s="25"/>
      <c r="N31" s="27"/>
    </row>
    <row r="32" spans="1:14" ht="15" customHeight="1">
      <c r="A32" s="183">
        <v>7</v>
      </c>
      <c r="B32" s="183">
        <v>600</v>
      </c>
      <c r="C32" s="183">
        <v>60014</v>
      </c>
      <c r="D32" s="210" t="s">
        <v>96</v>
      </c>
      <c r="E32" s="193" t="s">
        <v>32</v>
      </c>
      <c r="F32" s="194">
        <f>8672036-359002-68369</f>
        <v>8244665</v>
      </c>
      <c r="G32" s="254">
        <f>H32+J32+L32+L33+L34+M32+J33</f>
        <v>7687154</v>
      </c>
      <c r="H32" s="194">
        <f>359002-359002</f>
        <v>0</v>
      </c>
      <c r="I32" s="104" t="s">
        <v>140</v>
      </c>
      <c r="J32" s="122">
        <v>171000</v>
      </c>
      <c r="K32" s="11" t="s">
        <v>18</v>
      </c>
      <c r="L32" s="12"/>
      <c r="M32" s="194">
        <f>7348202-J33</f>
        <v>1315184</v>
      </c>
      <c r="N32" s="193" t="s">
        <v>24</v>
      </c>
    </row>
    <row r="33" spans="1:14" ht="15.75">
      <c r="A33" s="183"/>
      <c r="B33" s="183"/>
      <c r="C33" s="183"/>
      <c r="D33" s="210"/>
      <c r="E33" s="193"/>
      <c r="F33" s="194"/>
      <c r="G33" s="254"/>
      <c r="H33" s="194"/>
      <c r="I33" s="166" t="s">
        <v>141</v>
      </c>
      <c r="J33" s="252">
        <f>6033000+18</f>
        <v>6033018</v>
      </c>
      <c r="K33" s="13" t="s">
        <v>20</v>
      </c>
      <c r="L33" s="28">
        <f>236321-68369</f>
        <v>167952</v>
      </c>
      <c r="M33" s="194"/>
      <c r="N33" s="193"/>
    </row>
    <row r="34" spans="1:14" ht="15.75">
      <c r="A34" s="183"/>
      <c r="B34" s="183"/>
      <c r="C34" s="183"/>
      <c r="D34" s="210"/>
      <c r="E34" s="193"/>
      <c r="F34" s="194"/>
      <c r="G34" s="254"/>
      <c r="H34" s="194"/>
      <c r="I34" s="167"/>
      <c r="J34" s="253"/>
      <c r="K34" s="15" t="s">
        <v>21</v>
      </c>
      <c r="L34" s="29"/>
      <c r="M34" s="194"/>
      <c r="N34" s="193"/>
    </row>
    <row r="35" spans="1:14" ht="15" customHeight="1">
      <c r="A35" s="183">
        <v>8</v>
      </c>
      <c r="B35" s="183">
        <v>600</v>
      </c>
      <c r="C35" s="183">
        <v>60014</v>
      </c>
      <c r="D35" s="210" t="s">
        <v>96</v>
      </c>
      <c r="E35" s="193" t="s">
        <v>33</v>
      </c>
      <c r="F35" s="194">
        <f>90280+G35</f>
        <v>7860008</v>
      </c>
      <c r="G35" s="254">
        <f>H35+J35+L35+L36+L37+M35+J36</f>
        <v>7769728</v>
      </c>
      <c r="H35" s="230">
        <v>52000</v>
      </c>
      <c r="I35" s="104" t="s">
        <v>140</v>
      </c>
      <c r="J35" s="122">
        <f>1281201-188766+100000</f>
        <v>1192435</v>
      </c>
      <c r="K35" s="11" t="s">
        <v>18</v>
      </c>
      <c r="L35" s="12"/>
      <c r="M35" s="194">
        <f>7478353-1342237-J36</f>
        <v>114116</v>
      </c>
      <c r="N35" s="193" t="s">
        <v>24</v>
      </c>
    </row>
    <row r="36" spans="1:14" ht="15.75">
      <c r="A36" s="183"/>
      <c r="B36" s="183"/>
      <c r="C36" s="183"/>
      <c r="D36" s="210"/>
      <c r="E36" s="193"/>
      <c r="F36" s="194"/>
      <c r="G36" s="254"/>
      <c r="H36" s="230"/>
      <c r="I36" s="166" t="s">
        <v>141</v>
      </c>
      <c r="J36" s="252">
        <v>6022000</v>
      </c>
      <c r="K36" s="13" t="s">
        <v>20</v>
      </c>
      <c r="L36" s="28">
        <f>446002-56825</f>
        <v>389177</v>
      </c>
      <c r="M36" s="194"/>
      <c r="N36" s="193"/>
    </row>
    <row r="37" spans="1:14" ht="13.5" customHeight="1">
      <c r="A37" s="183"/>
      <c r="B37" s="183"/>
      <c r="C37" s="183"/>
      <c r="D37" s="210"/>
      <c r="E37" s="193"/>
      <c r="F37" s="194"/>
      <c r="G37" s="254"/>
      <c r="H37" s="230"/>
      <c r="I37" s="359"/>
      <c r="J37" s="253"/>
      <c r="K37" s="15" t="s">
        <v>21</v>
      </c>
      <c r="L37" s="29"/>
      <c r="M37" s="194"/>
      <c r="N37" s="193"/>
    </row>
    <row r="38" spans="1:14" ht="15" customHeight="1">
      <c r="A38" s="183">
        <v>9</v>
      </c>
      <c r="B38" s="183">
        <v>600</v>
      </c>
      <c r="C38" s="183">
        <v>60014</v>
      </c>
      <c r="D38" s="210" t="s">
        <v>29</v>
      </c>
      <c r="E38" s="193" t="s">
        <v>34</v>
      </c>
      <c r="F38" s="194">
        <f>G38+5596</f>
        <v>3140276</v>
      </c>
      <c r="G38" s="194">
        <f>H38+J38+L38+L39+L40+M38</f>
        <v>3134680</v>
      </c>
      <c r="H38" s="194"/>
      <c r="I38" s="168" t="s">
        <v>140</v>
      </c>
      <c r="J38" s="194">
        <f>1112500-258160</f>
        <v>854340</v>
      </c>
      <c r="K38" s="11" t="s">
        <v>18</v>
      </c>
      <c r="L38" s="114">
        <f>2003200-577200</f>
        <v>1426000</v>
      </c>
      <c r="M38" s="222"/>
      <c r="N38" s="193" t="s">
        <v>19</v>
      </c>
    </row>
    <row r="39" spans="1:14" ht="15.75">
      <c r="A39" s="183"/>
      <c r="B39" s="183"/>
      <c r="C39" s="183"/>
      <c r="D39" s="210"/>
      <c r="E39" s="193"/>
      <c r="F39" s="194"/>
      <c r="G39" s="194"/>
      <c r="H39" s="194"/>
      <c r="I39" s="157"/>
      <c r="J39" s="194"/>
      <c r="K39" s="13" t="s">
        <v>20</v>
      </c>
      <c r="L39" s="95">
        <f>1112500-258160</f>
        <v>854340</v>
      </c>
      <c r="M39" s="222"/>
      <c r="N39" s="193"/>
    </row>
    <row r="40" spans="1:14" ht="15.75">
      <c r="A40" s="159"/>
      <c r="B40" s="159"/>
      <c r="C40" s="159"/>
      <c r="D40" s="162"/>
      <c r="E40" s="153"/>
      <c r="F40" s="156"/>
      <c r="G40" s="156"/>
      <c r="H40" s="156"/>
      <c r="I40" s="322"/>
      <c r="J40" s="156"/>
      <c r="K40" s="13" t="s">
        <v>21</v>
      </c>
      <c r="L40" s="95"/>
      <c r="M40" s="172"/>
      <c r="N40" s="153"/>
    </row>
    <row r="41" spans="1:14" s="33" customFormat="1" ht="15" customHeight="1">
      <c r="A41" s="262">
        <v>10</v>
      </c>
      <c r="B41" s="265">
        <v>600</v>
      </c>
      <c r="C41" s="265">
        <v>60014</v>
      </c>
      <c r="D41" s="267" t="s">
        <v>29</v>
      </c>
      <c r="E41" s="215" t="s">
        <v>36</v>
      </c>
      <c r="F41" s="217">
        <v>1474000</v>
      </c>
      <c r="G41" s="217">
        <f>H41+J41+L41+L42+L43+M41</f>
        <v>1438600</v>
      </c>
      <c r="H41" s="217">
        <v>737000</v>
      </c>
      <c r="I41" s="168"/>
      <c r="J41" s="217"/>
      <c r="K41" s="96" t="s">
        <v>18</v>
      </c>
      <c r="L41" s="144">
        <f>701600</f>
        <v>701600</v>
      </c>
      <c r="M41" s="257"/>
      <c r="N41" s="259" t="s">
        <v>19</v>
      </c>
    </row>
    <row r="42" spans="1:14" s="33" customFormat="1" ht="15.75">
      <c r="A42" s="263"/>
      <c r="B42" s="183"/>
      <c r="C42" s="183"/>
      <c r="D42" s="210"/>
      <c r="E42" s="193"/>
      <c r="F42" s="194"/>
      <c r="G42" s="194"/>
      <c r="H42" s="194"/>
      <c r="I42" s="157"/>
      <c r="J42" s="194"/>
      <c r="K42" s="13" t="s">
        <v>20</v>
      </c>
      <c r="L42" s="34"/>
      <c r="M42" s="230"/>
      <c r="N42" s="260"/>
    </row>
    <row r="43" spans="1:14" s="33" customFormat="1" ht="15.75">
      <c r="A43" s="264"/>
      <c r="B43" s="266"/>
      <c r="C43" s="266"/>
      <c r="D43" s="268"/>
      <c r="E43" s="216"/>
      <c r="F43" s="218"/>
      <c r="G43" s="218"/>
      <c r="H43" s="218"/>
      <c r="I43" s="322"/>
      <c r="J43" s="218"/>
      <c r="K43" s="97" t="s">
        <v>21</v>
      </c>
      <c r="L43" s="98"/>
      <c r="M43" s="258"/>
      <c r="N43" s="261"/>
    </row>
    <row r="44" spans="1:14" s="33" customFormat="1" ht="27" customHeight="1">
      <c r="A44" s="83" t="s">
        <v>112</v>
      </c>
      <c r="B44" s="341" t="s">
        <v>113</v>
      </c>
      <c r="C44" s="342"/>
      <c r="D44" s="342"/>
      <c r="E44" s="342"/>
      <c r="F44" s="86"/>
      <c r="G44" s="86"/>
      <c r="H44" s="86"/>
      <c r="I44" s="86"/>
      <c r="J44" s="86"/>
      <c r="K44" s="84"/>
      <c r="L44" s="85"/>
      <c r="M44" s="87"/>
      <c r="N44" s="88"/>
    </row>
    <row r="45" spans="1:14" s="33" customFormat="1" ht="45" customHeight="1">
      <c r="A45" s="6">
        <v>11</v>
      </c>
      <c r="B45" s="74">
        <v>600</v>
      </c>
      <c r="C45" s="74">
        <v>60013</v>
      </c>
      <c r="D45" s="110" t="s">
        <v>115</v>
      </c>
      <c r="E45" s="72" t="s">
        <v>77</v>
      </c>
      <c r="F45" s="75">
        <f>G45</f>
        <v>458596</v>
      </c>
      <c r="G45" s="75">
        <f>H45+J45+L45+M45</f>
        <v>458596</v>
      </c>
      <c r="H45" s="75"/>
      <c r="I45" s="109" t="s">
        <v>140</v>
      </c>
      <c r="J45" s="109">
        <f>622237-163641</f>
        <v>458596</v>
      </c>
      <c r="K45" s="51"/>
      <c r="L45" s="52"/>
      <c r="M45" s="115"/>
      <c r="N45" s="72" t="s">
        <v>39</v>
      </c>
    </row>
    <row r="46" spans="1:14" s="33" customFormat="1" ht="19.5" customHeight="1">
      <c r="A46" s="343" t="s">
        <v>133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1:14" ht="24" customHeight="1">
      <c r="A47" s="101" t="s">
        <v>132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5" customHeight="1">
      <c r="A48" s="183">
        <v>12</v>
      </c>
      <c r="B48" s="183">
        <v>600</v>
      </c>
      <c r="C48" s="183">
        <v>60014</v>
      </c>
      <c r="D48" s="210" t="s">
        <v>29</v>
      </c>
      <c r="E48" s="193" t="s">
        <v>35</v>
      </c>
      <c r="F48" s="194">
        <v>350000</v>
      </c>
      <c r="G48" s="194">
        <f>H48+J48+L48+L49+L50+M48</f>
        <v>350000</v>
      </c>
      <c r="H48" s="194"/>
      <c r="I48" s="156" t="s">
        <v>140</v>
      </c>
      <c r="J48" s="194">
        <f>280000</f>
        <v>280000</v>
      </c>
      <c r="K48" s="11" t="s">
        <v>18</v>
      </c>
      <c r="L48" s="143"/>
      <c r="M48" s="194"/>
      <c r="N48" s="193" t="s">
        <v>39</v>
      </c>
    </row>
    <row r="49" spans="1:19" ht="15.75">
      <c r="A49" s="183"/>
      <c r="B49" s="183"/>
      <c r="C49" s="183"/>
      <c r="D49" s="210"/>
      <c r="E49" s="193"/>
      <c r="F49" s="194"/>
      <c r="G49" s="194"/>
      <c r="H49" s="194"/>
      <c r="I49" s="157"/>
      <c r="J49" s="194"/>
      <c r="K49" s="13" t="s">
        <v>20</v>
      </c>
      <c r="L49" s="28">
        <v>70000</v>
      </c>
      <c r="M49" s="194"/>
      <c r="N49" s="193"/>
      <c r="S49" s="31"/>
    </row>
    <row r="50" spans="1:14" ht="15.75">
      <c r="A50" s="183"/>
      <c r="B50" s="183"/>
      <c r="C50" s="183"/>
      <c r="D50" s="210"/>
      <c r="E50" s="193"/>
      <c r="F50" s="194"/>
      <c r="G50" s="194"/>
      <c r="H50" s="194"/>
      <c r="I50" s="158"/>
      <c r="J50" s="194"/>
      <c r="K50" s="15" t="s">
        <v>21</v>
      </c>
      <c r="L50" s="29"/>
      <c r="M50" s="194"/>
      <c r="N50" s="193"/>
    </row>
    <row r="51" spans="1:14" s="39" customFormat="1" ht="15" customHeight="1">
      <c r="A51" s="183">
        <v>13</v>
      </c>
      <c r="B51" s="183">
        <v>600</v>
      </c>
      <c r="C51" s="183">
        <v>60014</v>
      </c>
      <c r="D51" s="210" t="s">
        <v>29</v>
      </c>
      <c r="E51" s="193" t="s">
        <v>128</v>
      </c>
      <c r="F51" s="194">
        <v>2959836</v>
      </c>
      <c r="G51" s="194">
        <f>H51+J51+J52+J53+L51+L52+L53+M51</f>
        <v>15629</v>
      </c>
      <c r="H51" s="194"/>
      <c r="I51" s="156" t="s">
        <v>140</v>
      </c>
      <c r="J51" s="194">
        <v>15629</v>
      </c>
      <c r="K51" s="11"/>
      <c r="L51" s="30"/>
      <c r="M51" s="194"/>
      <c r="N51" s="193" t="s">
        <v>24</v>
      </c>
    </row>
    <row r="52" spans="1:19" s="39" customFormat="1" ht="15.75">
      <c r="A52" s="183"/>
      <c r="B52" s="183"/>
      <c r="C52" s="183"/>
      <c r="D52" s="210"/>
      <c r="E52" s="193"/>
      <c r="F52" s="194"/>
      <c r="G52" s="194"/>
      <c r="H52" s="194"/>
      <c r="I52" s="157"/>
      <c r="J52" s="194"/>
      <c r="K52" s="13"/>
      <c r="L52" s="28"/>
      <c r="M52" s="194"/>
      <c r="N52" s="193"/>
      <c r="S52" s="100"/>
    </row>
    <row r="53" spans="1:14" s="39" customFormat="1" ht="15.75">
      <c r="A53" s="183"/>
      <c r="B53" s="183"/>
      <c r="C53" s="183"/>
      <c r="D53" s="210"/>
      <c r="E53" s="193"/>
      <c r="F53" s="194"/>
      <c r="G53" s="194"/>
      <c r="H53" s="194"/>
      <c r="I53" s="158"/>
      <c r="J53" s="194"/>
      <c r="K53" s="15"/>
      <c r="L53" s="29"/>
      <c r="M53" s="194"/>
      <c r="N53" s="193"/>
    </row>
    <row r="54" spans="1:14" s="41" customFormat="1" ht="15.75">
      <c r="A54" s="159">
        <v>14</v>
      </c>
      <c r="B54" s="159">
        <v>600</v>
      </c>
      <c r="C54" s="159">
        <v>60014</v>
      </c>
      <c r="D54" s="162" t="s">
        <v>23</v>
      </c>
      <c r="E54" s="153" t="s">
        <v>89</v>
      </c>
      <c r="F54" s="156">
        <v>441400</v>
      </c>
      <c r="G54" s="156">
        <v>441400</v>
      </c>
      <c r="H54" s="156"/>
      <c r="I54" s="156"/>
      <c r="J54" s="121"/>
      <c r="K54" s="11" t="s">
        <v>18</v>
      </c>
      <c r="L54" s="30"/>
      <c r="M54" s="318"/>
      <c r="N54" s="319" t="s">
        <v>39</v>
      </c>
    </row>
    <row r="55" spans="1:14" s="41" customFormat="1" ht="13.5" customHeight="1">
      <c r="A55" s="160"/>
      <c r="B55" s="160"/>
      <c r="C55" s="160"/>
      <c r="D55" s="163"/>
      <c r="E55" s="154"/>
      <c r="F55" s="157"/>
      <c r="G55" s="157"/>
      <c r="H55" s="157"/>
      <c r="I55" s="157"/>
      <c r="J55" s="132"/>
      <c r="K55" s="13" t="s">
        <v>20</v>
      </c>
      <c r="L55" s="28">
        <v>441400</v>
      </c>
      <c r="M55" s="308"/>
      <c r="N55" s="320"/>
    </row>
    <row r="56" spans="1:14" s="41" customFormat="1" ht="15.75">
      <c r="A56" s="161"/>
      <c r="B56" s="161"/>
      <c r="C56" s="161"/>
      <c r="D56" s="164"/>
      <c r="E56" s="155"/>
      <c r="F56" s="158"/>
      <c r="G56" s="158"/>
      <c r="H56" s="158"/>
      <c r="I56" s="322"/>
      <c r="J56" s="133"/>
      <c r="K56" s="13" t="s">
        <v>21</v>
      </c>
      <c r="L56" s="28"/>
      <c r="M56" s="309"/>
      <c r="N56" s="321"/>
    </row>
    <row r="57" spans="1:14" s="41" customFormat="1" ht="17.25" customHeight="1">
      <c r="A57" s="195">
        <v>15</v>
      </c>
      <c r="B57" s="195">
        <v>600</v>
      </c>
      <c r="C57" s="195">
        <v>60014</v>
      </c>
      <c r="D57" s="196" t="s">
        <v>23</v>
      </c>
      <c r="E57" s="192" t="s">
        <v>98</v>
      </c>
      <c r="F57" s="187">
        <v>54900</v>
      </c>
      <c r="G57" s="187">
        <v>54900</v>
      </c>
      <c r="H57" s="188"/>
      <c r="I57" s="189"/>
      <c r="J57" s="187"/>
      <c r="K57" s="47" t="s">
        <v>18</v>
      </c>
      <c r="L57" s="99"/>
      <c r="M57" s="184"/>
      <c r="N57" s="187" t="s">
        <v>39</v>
      </c>
    </row>
    <row r="58" spans="1:14" s="41" customFormat="1" ht="15" customHeight="1">
      <c r="A58" s="195"/>
      <c r="B58" s="195"/>
      <c r="C58" s="195"/>
      <c r="D58" s="196"/>
      <c r="E58" s="192"/>
      <c r="F58" s="187"/>
      <c r="G58" s="187"/>
      <c r="H58" s="188"/>
      <c r="I58" s="190"/>
      <c r="J58" s="187"/>
      <c r="K58" s="49" t="s">
        <v>20</v>
      </c>
      <c r="L58" s="50">
        <v>54900</v>
      </c>
      <c r="M58" s="185"/>
      <c r="N58" s="187"/>
    </row>
    <row r="59" spans="1:14" s="41" customFormat="1" ht="18" customHeight="1">
      <c r="A59" s="195"/>
      <c r="B59" s="195"/>
      <c r="C59" s="195"/>
      <c r="D59" s="196"/>
      <c r="E59" s="192"/>
      <c r="F59" s="187"/>
      <c r="G59" s="187"/>
      <c r="H59" s="188"/>
      <c r="I59" s="191"/>
      <c r="J59" s="187"/>
      <c r="K59" s="51" t="s">
        <v>21</v>
      </c>
      <c r="L59" s="52"/>
      <c r="M59" s="186"/>
      <c r="N59" s="187"/>
    </row>
    <row r="60" spans="1:14" s="33" customFormat="1" ht="17.25" customHeight="1">
      <c r="A60" s="195">
        <v>16</v>
      </c>
      <c r="B60" s="195">
        <v>600</v>
      </c>
      <c r="C60" s="195">
        <v>60014</v>
      </c>
      <c r="D60" s="196" t="s">
        <v>23</v>
      </c>
      <c r="E60" s="192" t="s">
        <v>147</v>
      </c>
      <c r="F60" s="187">
        <f>G60</f>
        <v>7000</v>
      </c>
      <c r="G60" s="187">
        <f>H60+J60+L61</f>
        <v>7000</v>
      </c>
      <c r="H60" s="188"/>
      <c r="I60" s="189"/>
      <c r="J60" s="187"/>
      <c r="K60" s="47" t="s">
        <v>18</v>
      </c>
      <c r="L60" s="99"/>
      <c r="M60" s="184"/>
      <c r="N60" s="187" t="s">
        <v>39</v>
      </c>
    </row>
    <row r="61" spans="1:14" s="33" customFormat="1" ht="15" customHeight="1">
      <c r="A61" s="195"/>
      <c r="B61" s="195"/>
      <c r="C61" s="195"/>
      <c r="D61" s="196"/>
      <c r="E61" s="192"/>
      <c r="F61" s="187"/>
      <c r="G61" s="187"/>
      <c r="H61" s="188"/>
      <c r="I61" s="190"/>
      <c r="J61" s="187"/>
      <c r="K61" s="49" t="s">
        <v>20</v>
      </c>
      <c r="L61" s="50">
        <v>7000</v>
      </c>
      <c r="M61" s="185"/>
      <c r="N61" s="187"/>
    </row>
    <row r="62" spans="1:14" s="33" customFormat="1" ht="18" customHeight="1">
      <c r="A62" s="195"/>
      <c r="B62" s="195"/>
      <c r="C62" s="195"/>
      <c r="D62" s="196"/>
      <c r="E62" s="192"/>
      <c r="F62" s="187"/>
      <c r="G62" s="187"/>
      <c r="H62" s="188"/>
      <c r="I62" s="191"/>
      <c r="J62" s="187"/>
      <c r="K62" s="51" t="s">
        <v>21</v>
      </c>
      <c r="L62" s="52"/>
      <c r="M62" s="186"/>
      <c r="N62" s="187"/>
    </row>
    <row r="63" spans="1:14" s="41" customFormat="1" ht="17.25" customHeight="1">
      <c r="A63" s="195">
        <v>17</v>
      </c>
      <c r="B63" s="195">
        <v>600</v>
      </c>
      <c r="C63" s="195">
        <v>60014</v>
      </c>
      <c r="D63" s="196" t="s">
        <v>23</v>
      </c>
      <c r="E63" s="192" t="s">
        <v>150</v>
      </c>
      <c r="F63" s="187">
        <f>G63</f>
        <v>424394</v>
      </c>
      <c r="G63" s="187">
        <f>H63+J63+L63+L64+L65+M63</f>
        <v>424394</v>
      </c>
      <c r="H63" s="188"/>
      <c r="I63" s="189"/>
      <c r="J63" s="187"/>
      <c r="K63" s="47" t="s">
        <v>18</v>
      </c>
      <c r="L63" s="99"/>
      <c r="M63" s="184"/>
      <c r="N63" s="187" t="s">
        <v>39</v>
      </c>
    </row>
    <row r="64" spans="1:14" s="41" customFormat="1" ht="15" customHeight="1">
      <c r="A64" s="195"/>
      <c r="B64" s="195"/>
      <c r="C64" s="195"/>
      <c r="D64" s="196"/>
      <c r="E64" s="192"/>
      <c r="F64" s="187"/>
      <c r="G64" s="187"/>
      <c r="H64" s="188"/>
      <c r="I64" s="190"/>
      <c r="J64" s="187"/>
      <c r="K64" s="49" t="s">
        <v>20</v>
      </c>
      <c r="L64" s="50">
        <v>424394</v>
      </c>
      <c r="M64" s="185"/>
      <c r="N64" s="187"/>
    </row>
    <row r="65" spans="1:14" s="41" customFormat="1" ht="18" customHeight="1">
      <c r="A65" s="195"/>
      <c r="B65" s="195"/>
      <c r="C65" s="195"/>
      <c r="D65" s="196"/>
      <c r="E65" s="192"/>
      <c r="F65" s="187"/>
      <c r="G65" s="187"/>
      <c r="H65" s="188"/>
      <c r="I65" s="191"/>
      <c r="J65" s="187"/>
      <c r="K65" s="51" t="s">
        <v>21</v>
      </c>
      <c r="L65" s="52"/>
      <c r="M65" s="186"/>
      <c r="N65" s="187"/>
    </row>
    <row r="66" spans="1:14" s="41" customFormat="1" ht="18" customHeight="1">
      <c r="A66" s="204" t="s">
        <v>37</v>
      </c>
      <c r="B66" s="204"/>
      <c r="C66" s="204"/>
      <c r="D66" s="204"/>
      <c r="E66" s="204"/>
      <c r="F66" s="205">
        <f>SUM(F12:F65)+6526789</f>
        <v>60811237</v>
      </c>
      <c r="G66" s="206">
        <f>SUM(G12:G65)</f>
        <v>43858318</v>
      </c>
      <c r="H66" s="207">
        <f>SUM(H12:H65)</f>
        <v>1004500</v>
      </c>
      <c r="I66" s="124" t="s">
        <v>140</v>
      </c>
      <c r="J66" s="124">
        <f>SUM(J12:J65)-J67</f>
        <v>8142137</v>
      </c>
      <c r="K66" s="130"/>
      <c r="L66" s="206">
        <f>SUM(L12:L65)</f>
        <v>6000215</v>
      </c>
      <c r="M66" s="197">
        <f>SUM(M12:M65)</f>
        <v>5220466</v>
      </c>
      <c r="N66" s="208"/>
    </row>
    <row r="67" spans="1:14" s="33" customFormat="1" ht="19.5" customHeight="1">
      <c r="A67" s="204"/>
      <c r="B67" s="204"/>
      <c r="C67" s="204"/>
      <c r="D67" s="204"/>
      <c r="E67" s="204"/>
      <c r="F67" s="205"/>
      <c r="G67" s="201"/>
      <c r="H67" s="198"/>
      <c r="I67" s="125" t="s">
        <v>141</v>
      </c>
      <c r="J67" s="129">
        <f>J13+J16+J23+J26+J33+J36</f>
        <v>23491000</v>
      </c>
      <c r="K67" s="131"/>
      <c r="L67" s="201"/>
      <c r="M67" s="198"/>
      <c r="N67" s="209"/>
    </row>
    <row r="68" spans="1:14" ht="15" customHeight="1">
      <c r="A68" s="161">
        <v>18</v>
      </c>
      <c r="B68" s="161">
        <v>630</v>
      </c>
      <c r="C68" s="161">
        <v>63003</v>
      </c>
      <c r="D68" s="164" t="s">
        <v>96</v>
      </c>
      <c r="E68" s="155" t="s">
        <v>38</v>
      </c>
      <c r="F68" s="158">
        <f>G68+48544+610</f>
        <v>1029279</v>
      </c>
      <c r="G68" s="194">
        <f>H68+J68+M68+L68+L69+L70</f>
        <v>980125</v>
      </c>
      <c r="H68" s="194">
        <f>162358-18710</f>
        <v>143648</v>
      </c>
      <c r="I68" s="156"/>
      <c r="J68" s="194"/>
      <c r="K68" s="11"/>
      <c r="L68" s="12"/>
      <c r="M68" s="194">
        <f>993162-156685</f>
        <v>836477</v>
      </c>
      <c r="N68" s="193" t="s">
        <v>39</v>
      </c>
    </row>
    <row r="69" spans="1:14" ht="15.75">
      <c r="A69" s="183"/>
      <c r="B69" s="183"/>
      <c r="C69" s="183"/>
      <c r="D69" s="210"/>
      <c r="E69" s="193"/>
      <c r="F69" s="194"/>
      <c r="G69" s="194"/>
      <c r="H69" s="194"/>
      <c r="I69" s="157"/>
      <c r="J69" s="194"/>
      <c r="K69" s="13"/>
      <c r="L69" s="28"/>
      <c r="M69" s="194"/>
      <c r="N69" s="193"/>
    </row>
    <row r="70" spans="1:14" ht="15.75">
      <c r="A70" s="183"/>
      <c r="B70" s="183"/>
      <c r="C70" s="183"/>
      <c r="D70" s="210"/>
      <c r="E70" s="193"/>
      <c r="F70" s="194"/>
      <c r="G70" s="194"/>
      <c r="H70" s="194"/>
      <c r="I70" s="158"/>
      <c r="J70" s="194"/>
      <c r="K70" s="15"/>
      <c r="L70" s="29"/>
      <c r="M70" s="194"/>
      <c r="N70" s="193"/>
    </row>
    <row r="71" spans="1:14" ht="15.75" customHeight="1">
      <c r="A71" s="183">
        <v>19</v>
      </c>
      <c r="B71" s="183">
        <v>700</v>
      </c>
      <c r="C71" s="183">
        <v>70005</v>
      </c>
      <c r="D71" s="269" t="s">
        <v>29</v>
      </c>
      <c r="E71" s="193" t="s">
        <v>40</v>
      </c>
      <c r="F71" s="194">
        <v>456000</v>
      </c>
      <c r="G71" s="222">
        <v>456000</v>
      </c>
      <c r="H71" s="194"/>
      <c r="I71" s="156" t="s">
        <v>140</v>
      </c>
      <c r="J71" s="194">
        <v>456000</v>
      </c>
      <c r="K71" s="11"/>
      <c r="L71" s="12"/>
      <c r="M71" s="194"/>
      <c r="N71" s="193" t="s">
        <v>39</v>
      </c>
    </row>
    <row r="72" spans="1:14" ht="15.75">
      <c r="A72" s="183"/>
      <c r="B72" s="183"/>
      <c r="C72" s="183"/>
      <c r="D72" s="269"/>
      <c r="E72" s="193"/>
      <c r="F72" s="194"/>
      <c r="G72" s="222"/>
      <c r="H72" s="194"/>
      <c r="I72" s="157"/>
      <c r="J72" s="194"/>
      <c r="K72" s="13"/>
      <c r="L72" s="28"/>
      <c r="M72" s="194"/>
      <c r="N72" s="193"/>
    </row>
    <row r="73" spans="1:14" ht="15.75">
      <c r="A73" s="183"/>
      <c r="B73" s="183"/>
      <c r="C73" s="183"/>
      <c r="D73" s="269"/>
      <c r="E73" s="193"/>
      <c r="F73" s="194"/>
      <c r="G73" s="222"/>
      <c r="H73" s="194"/>
      <c r="I73" s="158"/>
      <c r="J73" s="194"/>
      <c r="K73" s="15"/>
      <c r="L73" s="29"/>
      <c r="M73" s="194"/>
      <c r="N73" s="193"/>
    </row>
    <row r="74" spans="1:14" s="41" customFormat="1" ht="15.75" customHeight="1">
      <c r="A74" s="183">
        <v>20</v>
      </c>
      <c r="B74" s="183">
        <v>750</v>
      </c>
      <c r="C74" s="183">
        <v>75020</v>
      </c>
      <c r="D74" s="269" t="s">
        <v>29</v>
      </c>
      <c r="E74" s="193" t="s">
        <v>70</v>
      </c>
      <c r="F74" s="194">
        <f>G74</f>
        <v>132150</v>
      </c>
      <c r="G74" s="222">
        <f>H74+J74+M74</f>
        <v>132150</v>
      </c>
      <c r="H74" s="230">
        <f>130000+2150</f>
        <v>132150</v>
      </c>
      <c r="I74" s="156"/>
      <c r="J74" s="194"/>
      <c r="K74" s="11"/>
      <c r="L74" s="12"/>
      <c r="M74" s="270"/>
      <c r="N74" s="193" t="s">
        <v>39</v>
      </c>
    </row>
    <row r="75" spans="1:14" s="41" customFormat="1" ht="15.75">
      <c r="A75" s="183"/>
      <c r="B75" s="183"/>
      <c r="C75" s="183"/>
      <c r="D75" s="269"/>
      <c r="E75" s="193"/>
      <c r="F75" s="194"/>
      <c r="G75" s="222"/>
      <c r="H75" s="230"/>
      <c r="I75" s="157"/>
      <c r="J75" s="194"/>
      <c r="K75" s="13"/>
      <c r="L75" s="28"/>
      <c r="M75" s="271"/>
      <c r="N75" s="193"/>
    </row>
    <row r="76" spans="1:14" s="41" customFormat="1" ht="15.75">
      <c r="A76" s="183"/>
      <c r="B76" s="183"/>
      <c r="C76" s="183"/>
      <c r="D76" s="269"/>
      <c r="E76" s="193"/>
      <c r="F76" s="194"/>
      <c r="G76" s="222"/>
      <c r="H76" s="230"/>
      <c r="I76" s="158"/>
      <c r="J76" s="194"/>
      <c r="K76" s="15"/>
      <c r="L76" s="29"/>
      <c r="M76" s="272"/>
      <c r="N76" s="193"/>
    </row>
    <row r="77" spans="1:14" s="39" customFormat="1" ht="15" customHeight="1">
      <c r="A77" s="183">
        <v>21</v>
      </c>
      <c r="B77" s="183">
        <v>750</v>
      </c>
      <c r="C77" s="183">
        <v>75020</v>
      </c>
      <c r="D77" s="269" t="s">
        <v>96</v>
      </c>
      <c r="E77" s="193" t="s">
        <v>80</v>
      </c>
      <c r="F77" s="194">
        <v>955992</v>
      </c>
      <c r="G77" s="222">
        <f>L78+M77</f>
        <v>480032</v>
      </c>
      <c r="H77" s="169"/>
      <c r="I77" s="169"/>
      <c r="J77" s="230"/>
      <c r="K77" s="11" t="s">
        <v>18</v>
      </c>
      <c r="L77" s="12"/>
      <c r="M77" s="194">
        <v>392032</v>
      </c>
      <c r="N77" s="193" t="s">
        <v>39</v>
      </c>
    </row>
    <row r="78" spans="1:14" s="39" customFormat="1" ht="15.75">
      <c r="A78" s="183"/>
      <c r="B78" s="183"/>
      <c r="C78" s="183"/>
      <c r="D78" s="269"/>
      <c r="E78" s="193"/>
      <c r="F78" s="194"/>
      <c r="G78" s="222"/>
      <c r="H78" s="170"/>
      <c r="I78" s="170"/>
      <c r="J78" s="230"/>
      <c r="K78" s="13" t="s">
        <v>20</v>
      </c>
      <c r="L78" s="28">
        <v>88000</v>
      </c>
      <c r="M78" s="194"/>
      <c r="N78" s="193"/>
    </row>
    <row r="79" spans="1:14" s="39" customFormat="1" ht="15.75">
      <c r="A79" s="183"/>
      <c r="B79" s="183"/>
      <c r="C79" s="183"/>
      <c r="D79" s="269"/>
      <c r="E79" s="193"/>
      <c r="F79" s="194"/>
      <c r="G79" s="222"/>
      <c r="H79" s="171"/>
      <c r="I79" s="171"/>
      <c r="J79" s="230"/>
      <c r="K79" s="15" t="s">
        <v>21</v>
      </c>
      <c r="L79" s="29"/>
      <c r="M79" s="194"/>
      <c r="N79" s="193"/>
    </row>
    <row r="80" spans="1:14" s="39" customFormat="1" ht="15.75">
      <c r="A80" s="159">
        <v>22</v>
      </c>
      <c r="B80" s="159">
        <v>750</v>
      </c>
      <c r="C80" s="159">
        <v>75020</v>
      </c>
      <c r="D80" s="231" t="s">
        <v>23</v>
      </c>
      <c r="E80" s="193" t="s">
        <v>41</v>
      </c>
      <c r="F80" s="156">
        <v>18217</v>
      </c>
      <c r="G80" s="222">
        <v>18217</v>
      </c>
      <c r="H80" s="194">
        <v>18217</v>
      </c>
      <c r="I80" s="156"/>
      <c r="J80" s="197"/>
      <c r="K80" s="40"/>
      <c r="L80" s="34"/>
      <c r="M80" s="197"/>
      <c r="N80" s="193" t="s">
        <v>39</v>
      </c>
    </row>
    <row r="81" spans="1:14" s="39" customFormat="1" ht="15.75">
      <c r="A81" s="160"/>
      <c r="B81" s="160"/>
      <c r="C81" s="160"/>
      <c r="D81" s="232"/>
      <c r="E81" s="193"/>
      <c r="F81" s="157"/>
      <c r="G81" s="222"/>
      <c r="H81" s="194"/>
      <c r="I81" s="157"/>
      <c r="J81" s="223"/>
      <c r="K81" s="40"/>
      <c r="L81" s="34"/>
      <c r="M81" s="223"/>
      <c r="N81" s="193"/>
    </row>
    <row r="82" spans="1:14" s="39" customFormat="1" ht="15.75">
      <c r="A82" s="161"/>
      <c r="B82" s="161"/>
      <c r="C82" s="161"/>
      <c r="D82" s="233"/>
      <c r="E82" s="193"/>
      <c r="F82" s="158"/>
      <c r="G82" s="222"/>
      <c r="H82" s="194"/>
      <c r="I82" s="158"/>
      <c r="J82" s="198"/>
      <c r="K82" s="40"/>
      <c r="L82" s="34"/>
      <c r="M82" s="198"/>
      <c r="N82" s="193"/>
    </row>
    <row r="83" spans="1:14" ht="9.75" customHeight="1">
      <c r="A83" s="183">
        <v>23</v>
      </c>
      <c r="B83" s="183">
        <v>801</v>
      </c>
      <c r="C83" s="183">
        <v>80120</v>
      </c>
      <c r="D83" s="210" t="s">
        <v>29</v>
      </c>
      <c r="E83" s="193" t="s">
        <v>90</v>
      </c>
      <c r="F83" s="194">
        <f>8952089+36320+23500</f>
        <v>9011909</v>
      </c>
      <c r="G83" s="234">
        <f>H83+J83+L83+L84+L85+M83</f>
        <v>1429820</v>
      </c>
      <c r="H83" s="250">
        <f>36320+23500</f>
        <v>59820</v>
      </c>
      <c r="I83" s="172" t="s">
        <v>140</v>
      </c>
      <c r="J83" s="222">
        <f>1000000+370000</f>
        <v>1370000</v>
      </c>
      <c r="K83" s="11"/>
      <c r="L83" s="30"/>
      <c r="M83" s="194"/>
      <c r="N83" s="193" t="s">
        <v>39</v>
      </c>
    </row>
    <row r="84" spans="1:14" ht="12.75" customHeight="1">
      <c r="A84" s="183"/>
      <c r="B84" s="183"/>
      <c r="C84" s="183"/>
      <c r="D84" s="210"/>
      <c r="E84" s="193"/>
      <c r="F84" s="194"/>
      <c r="G84" s="234"/>
      <c r="H84" s="250"/>
      <c r="I84" s="173"/>
      <c r="J84" s="222"/>
      <c r="K84" s="13"/>
      <c r="L84" s="28"/>
      <c r="M84" s="194"/>
      <c r="N84" s="193"/>
    </row>
    <row r="85" spans="1:14" ht="51.75" customHeight="1">
      <c r="A85" s="183"/>
      <c r="B85" s="183"/>
      <c r="C85" s="183"/>
      <c r="D85" s="210"/>
      <c r="E85" s="193"/>
      <c r="F85" s="194"/>
      <c r="G85" s="234"/>
      <c r="H85" s="250"/>
      <c r="I85" s="275"/>
      <c r="J85" s="222"/>
      <c r="K85" s="15"/>
      <c r="L85" s="29"/>
      <c r="M85" s="194"/>
      <c r="N85" s="193"/>
    </row>
    <row r="86" spans="1:14" ht="15.75" customHeight="1">
      <c r="A86" s="183">
        <v>24</v>
      </c>
      <c r="B86" s="183">
        <v>801</v>
      </c>
      <c r="C86" s="183">
        <v>80130</v>
      </c>
      <c r="D86" s="210" t="s">
        <v>29</v>
      </c>
      <c r="E86" s="193" t="s">
        <v>42</v>
      </c>
      <c r="F86" s="194">
        <v>2897656</v>
      </c>
      <c r="G86" s="234">
        <f>H86+J86+L86+L87+L88+M86</f>
        <v>136108</v>
      </c>
      <c r="H86" s="222">
        <v>136108</v>
      </c>
      <c r="I86" s="172"/>
      <c r="J86" s="222"/>
      <c r="K86" s="11"/>
      <c r="L86" s="12"/>
      <c r="M86" s="194"/>
      <c r="N86" s="193" t="s">
        <v>39</v>
      </c>
    </row>
    <row r="87" spans="1:14" ht="15.75" customHeight="1">
      <c r="A87" s="183"/>
      <c r="B87" s="183"/>
      <c r="C87" s="183"/>
      <c r="D87" s="210"/>
      <c r="E87" s="193"/>
      <c r="F87" s="194"/>
      <c r="G87" s="234"/>
      <c r="H87" s="222"/>
      <c r="I87" s="173"/>
      <c r="J87" s="222"/>
      <c r="K87" s="13"/>
      <c r="L87" s="28"/>
      <c r="M87" s="194"/>
      <c r="N87" s="193"/>
    </row>
    <row r="88" spans="1:14" ht="16.5" customHeight="1">
      <c r="A88" s="183"/>
      <c r="B88" s="183"/>
      <c r="C88" s="183"/>
      <c r="D88" s="210"/>
      <c r="E88" s="193"/>
      <c r="F88" s="194"/>
      <c r="G88" s="234"/>
      <c r="H88" s="222"/>
      <c r="I88" s="275"/>
      <c r="J88" s="222"/>
      <c r="K88" s="15"/>
      <c r="L88" s="29"/>
      <c r="M88" s="194"/>
      <c r="N88" s="193"/>
    </row>
    <row r="89" spans="1:14" ht="15.75" customHeight="1">
      <c r="A89" s="183">
        <v>25</v>
      </c>
      <c r="B89" s="183">
        <v>801</v>
      </c>
      <c r="C89" s="183">
        <v>80130</v>
      </c>
      <c r="D89" s="210" t="s">
        <v>29</v>
      </c>
      <c r="E89" s="193" t="s">
        <v>43</v>
      </c>
      <c r="F89" s="194">
        <f>G89</f>
        <v>244688</v>
      </c>
      <c r="G89" s="234">
        <f>H89+J89+L89+L90+L91+M89</f>
        <v>244688</v>
      </c>
      <c r="H89" s="222">
        <f>271188-26500</f>
        <v>244688</v>
      </c>
      <c r="I89" s="172"/>
      <c r="J89" s="222"/>
      <c r="K89" s="11"/>
      <c r="L89" s="30"/>
      <c r="M89" s="194"/>
      <c r="N89" s="193" t="s">
        <v>39</v>
      </c>
    </row>
    <row r="90" spans="1:14" ht="15.75" customHeight="1">
      <c r="A90" s="183"/>
      <c r="B90" s="183"/>
      <c r="C90" s="183"/>
      <c r="D90" s="210"/>
      <c r="E90" s="193"/>
      <c r="F90" s="194"/>
      <c r="G90" s="234"/>
      <c r="H90" s="222"/>
      <c r="I90" s="173"/>
      <c r="J90" s="222"/>
      <c r="K90" s="13"/>
      <c r="L90" s="28"/>
      <c r="M90" s="194"/>
      <c r="N90" s="193"/>
    </row>
    <row r="91" spans="1:14" ht="15.75">
      <c r="A91" s="183"/>
      <c r="B91" s="183"/>
      <c r="C91" s="183"/>
      <c r="D91" s="210"/>
      <c r="E91" s="193"/>
      <c r="F91" s="194"/>
      <c r="G91" s="234"/>
      <c r="H91" s="222"/>
      <c r="I91" s="275"/>
      <c r="J91" s="222"/>
      <c r="K91" s="13"/>
      <c r="L91" s="28"/>
      <c r="M91" s="194"/>
      <c r="N91" s="193"/>
    </row>
    <row r="92" spans="1:14" s="41" customFormat="1" ht="15" customHeight="1">
      <c r="A92" s="183">
        <v>26</v>
      </c>
      <c r="B92" s="183">
        <v>801</v>
      </c>
      <c r="C92" s="183">
        <v>80130</v>
      </c>
      <c r="D92" s="210" t="s">
        <v>29</v>
      </c>
      <c r="E92" s="193" t="s">
        <v>137</v>
      </c>
      <c r="F92" s="194">
        <v>200000</v>
      </c>
      <c r="G92" s="234">
        <v>200000</v>
      </c>
      <c r="H92" s="222"/>
      <c r="I92" s="172"/>
      <c r="J92" s="228"/>
      <c r="K92" s="47" t="s">
        <v>18</v>
      </c>
      <c r="L92" s="48">
        <v>200000</v>
      </c>
      <c r="M92" s="273"/>
      <c r="N92" s="193" t="s">
        <v>39</v>
      </c>
    </row>
    <row r="93" spans="1:14" s="41" customFormat="1" ht="15.75">
      <c r="A93" s="183"/>
      <c r="B93" s="183"/>
      <c r="C93" s="183"/>
      <c r="D93" s="210"/>
      <c r="E93" s="193"/>
      <c r="F93" s="194"/>
      <c r="G93" s="234"/>
      <c r="H93" s="222"/>
      <c r="I93" s="173"/>
      <c r="J93" s="228"/>
      <c r="K93" s="49" t="s">
        <v>20</v>
      </c>
      <c r="L93" s="50"/>
      <c r="M93" s="273"/>
      <c r="N93" s="193"/>
    </row>
    <row r="94" spans="1:14" s="41" customFormat="1" ht="15.75">
      <c r="A94" s="183"/>
      <c r="B94" s="183"/>
      <c r="C94" s="183"/>
      <c r="D94" s="210"/>
      <c r="E94" s="193"/>
      <c r="F94" s="194"/>
      <c r="G94" s="234"/>
      <c r="H94" s="222"/>
      <c r="I94" s="275"/>
      <c r="J94" s="228"/>
      <c r="K94" s="51" t="s">
        <v>21</v>
      </c>
      <c r="L94" s="52"/>
      <c r="M94" s="273"/>
      <c r="N94" s="193"/>
    </row>
    <row r="95" spans="1:14" s="41" customFormat="1" ht="15.75">
      <c r="A95" s="159">
        <v>27</v>
      </c>
      <c r="B95" s="159">
        <v>801</v>
      </c>
      <c r="C95" s="159">
        <v>80130</v>
      </c>
      <c r="D95" s="162" t="s">
        <v>29</v>
      </c>
      <c r="E95" s="153" t="s">
        <v>73</v>
      </c>
      <c r="F95" s="156">
        <f>G95</f>
        <v>284992</v>
      </c>
      <c r="G95" s="276">
        <f>H95+J95+L95+L96+L97+M95</f>
        <v>284992</v>
      </c>
      <c r="H95" s="172">
        <f>210000+74992</f>
        <v>284992</v>
      </c>
      <c r="I95" s="354"/>
      <c r="J95" s="172"/>
      <c r="K95" s="13"/>
      <c r="L95" s="28"/>
      <c r="M95" s="156"/>
      <c r="N95" s="153" t="s">
        <v>74</v>
      </c>
    </row>
    <row r="96" spans="1:14" s="41" customFormat="1" ht="15.75">
      <c r="A96" s="160"/>
      <c r="B96" s="160"/>
      <c r="C96" s="160"/>
      <c r="D96" s="163"/>
      <c r="E96" s="154"/>
      <c r="F96" s="157"/>
      <c r="G96" s="277"/>
      <c r="H96" s="173"/>
      <c r="I96" s="355"/>
      <c r="J96" s="173"/>
      <c r="K96" s="13"/>
      <c r="L96" s="28"/>
      <c r="M96" s="157"/>
      <c r="N96" s="154"/>
    </row>
    <row r="97" spans="1:14" s="41" customFormat="1" ht="15.75">
      <c r="A97" s="161"/>
      <c r="B97" s="161"/>
      <c r="C97" s="161"/>
      <c r="D97" s="164"/>
      <c r="E97" s="155"/>
      <c r="F97" s="158"/>
      <c r="G97" s="278"/>
      <c r="H97" s="275"/>
      <c r="I97" s="356"/>
      <c r="J97" s="275"/>
      <c r="K97" s="15"/>
      <c r="L97" s="29"/>
      <c r="M97" s="158"/>
      <c r="N97" s="155"/>
    </row>
    <row r="98" spans="1:15" s="41" customFormat="1" ht="15.75">
      <c r="A98" s="159">
        <v>28</v>
      </c>
      <c r="B98" s="159">
        <v>801</v>
      </c>
      <c r="C98" s="159">
        <v>80130</v>
      </c>
      <c r="D98" s="162" t="s">
        <v>29</v>
      </c>
      <c r="E98" s="153" t="s">
        <v>76</v>
      </c>
      <c r="F98" s="156">
        <f>G98</f>
        <v>11800</v>
      </c>
      <c r="G98" s="276">
        <f>H98+J98+L98+L99+L100+M98</f>
        <v>11800</v>
      </c>
      <c r="H98" s="279">
        <f>9500+2300</f>
        <v>11800</v>
      </c>
      <c r="I98" s="172"/>
      <c r="J98" s="172"/>
      <c r="K98" s="13"/>
      <c r="L98" s="28"/>
      <c r="M98" s="156"/>
      <c r="N98" s="153" t="s">
        <v>24</v>
      </c>
      <c r="O98" s="360"/>
    </row>
    <row r="99" spans="1:15" s="41" customFormat="1" ht="15.75">
      <c r="A99" s="160"/>
      <c r="B99" s="160"/>
      <c r="C99" s="160"/>
      <c r="D99" s="163"/>
      <c r="E99" s="154"/>
      <c r="F99" s="157"/>
      <c r="G99" s="277"/>
      <c r="H99" s="280"/>
      <c r="I99" s="173"/>
      <c r="J99" s="173"/>
      <c r="K99" s="13"/>
      <c r="L99" s="28"/>
      <c r="M99" s="157"/>
      <c r="N99" s="154"/>
      <c r="O99" s="360"/>
    </row>
    <row r="100" spans="1:15" s="41" customFormat="1" ht="15.75">
      <c r="A100" s="160"/>
      <c r="B100" s="160"/>
      <c r="C100" s="160"/>
      <c r="D100" s="163"/>
      <c r="E100" s="154"/>
      <c r="F100" s="157"/>
      <c r="G100" s="277"/>
      <c r="H100" s="280"/>
      <c r="I100" s="174"/>
      <c r="J100" s="173"/>
      <c r="K100" s="13"/>
      <c r="L100" s="28"/>
      <c r="M100" s="157"/>
      <c r="N100" s="155"/>
      <c r="O100" s="360"/>
    </row>
    <row r="101" spans="1:14" s="41" customFormat="1" ht="15.75">
      <c r="A101" s="195">
        <v>29</v>
      </c>
      <c r="B101" s="195">
        <v>801</v>
      </c>
      <c r="C101" s="195">
        <v>80130</v>
      </c>
      <c r="D101" s="347" t="s">
        <v>29</v>
      </c>
      <c r="E101" s="208" t="s">
        <v>114</v>
      </c>
      <c r="F101" s="175">
        <f>G101</f>
        <v>2261197</v>
      </c>
      <c r="G101" s="351">
        <f>H101+L101+L102+L103+M101+2144253</f>
        <v>2261197</v>
      </c>
      <c r="H101" s="344"/>
      <c r="I101" s="344" t="s">
        <v>140</v>
      </c>
      <c r="J101" s="338" t="s">
        <v>135</v>
      </c>
      <c r="K101" s="47" t="s">
        <v>18</v>
      </c>
      <c r="L101" s="48"/>
      <c r="M101" s="361"/>
      <c r="N101" s="219" t="s">
        <v>24</v>
      </c>
    </row>
    <row r="102" spans="1:14" s="41" customFormat="1" ht="15.75">
      <c r="A102" s="195"/>
      <c r="B102" s="195"/>
      <c r="C102" s="195"/>
      <c r="D102" s="327"/>
      <c r="E102" s="349"/>
      <c r="F102" s="176"/>
      <c r="G102" s="352"/>
      <c r="H102" s="345"/>
      <c r="I102" s="345"/>
      <c r="J102" s="339"/>
      <c r="K102" s="49" t="s">
        <v>20</v>
      </c>
      <c r="L102" s="50">
        <v>116944</v>
      </c>
      <c r="M102" s="362"/>
      <c r="N102" s="220"/>
    </row>
    <row r="103" spans="1:14" s="41" customFormat="1" ht="15.75">
      <c r="A103" s="195"/>
      <c r="B103" s="195"/>
      <c r="C103" s="195"/>
      <c r="D103" s="348"/>
      <c r="E103" s="350"/>
      <c r="F103" s="179"/>
      <c r="G103" s="353"/>
      <c r="H103" s="346"/>
      <c r="I103" s="346"/>
      <c r="J103" s="340"/>
      <c r="K103" s="51" t="s">
        <v>21</v>
      </c>
      <c r="L103" s="52"/>
      <c r="M103" s="363"/>
      <c r="N103" s="221"/>
    </row>
    <row r="104" spans="1:14" s="39" customFormat="1" ht="13.5" customHeight="1">
      <c r="A104" s="323">
        <v>30</v>
      </c>
      <c r="B104" s="323">
        <v>851</v>
      </c>
      <c r="C104" s="323">
        <v>85111</v>
      </c>
      <c r="D104" s="327" t="s">
        <v>68</v>
      </c>
      <c r="E104" s="274" t="s">
        <v>93</v>
      </c>
      <c r="F104" s="176">
        <v>112348980</v>
      </c>
      <c r="G104" s="176">
        <f>G108+G111+G114</f>
        <v>11994143</v>
      </c>
      <c r="H104" s="176">
        <f>H108+H111+H114</f>
        <v>879080</v>
      </c>
      <c r="I104" s="175" t="s">
        <v>140</v>
      </c>
      <c r="J104" s="176">
        <v>1880000</v>
      </c>
      <c r="K104" s="47"/>
      <c r="L104" s="64"/>
      <c r="M104" s="175">
        <f>M111+M114</f>
        <v>9235063</v>
      </c>
      <c r="N104" s="225" t="s">
        <v>39</v>
      </c>
    </row>
    <row r="105" spans="1:14" s="39" customFormat="1" ht="15.75">
      <c r="A105" s="195"/>
      <c r="B105" s="195"/>
      <c r="C105" s="195"/>
      <c r="D105" s="327"/>
      <c r="E105" s="274"/>
      <c r="F105" s="176"/>
      <c r="G105" s="176"/>
      <c r="H105" s="176"/>
      <c r="I105" s="176"/>
      <c r="J105" s="176"/>
      <c r="K105" s="49"/>
      <c r="L105" s="50"/>
      <c r="M105" s="176"/>
      <c r="N105" s="226"/>
    </row>
    <row r="106" spans="1:14" s="39" customFormat="1" ht="15.75">
      <c r="A106" s="195"/>
      <c r="B106" s="195"/>
      <c r="C106" s="195"/>
      <c r="D106" s="327"/>
      <c r="E106" s="274"/>
      <c r="F106" s="176"/>
      <c r="G106" s="176"/>
      <c r="H106" s="176"/>
      <c r="I106" s="176"/>
      <c r="J106" s="176"/>
      <c r="K106" s="49"/>
      <c r="L106" s="50"/>
      <c r="M106" s="176"/>
      <c r="N106" s="226"/>
    </row>
    <row r="107" spans="1:14" s="39" customFormat="1" ht="15.75">
      <c r="A107" s="195"/>
      <c r="B107" s="195"/>
      <c r="C107" s="195"/>
      <c r="D107" s="328"/>
      <c r="E107" s="69" t="s">
        <v>95</v>
      </c>
      <c r="F107" s="177"/>
      <c r="G107" s="177"/>
      <c r="H107" s="177"/>
      <c r="I107" s="177"/>
      <c r="J107" s="177"/>
      <c r="K107" s="65"/>
      <c r="L107" s="66"/>
      <c r="M107" s="177"/>
      <c r="N107" s="227"/>
    </row>
    <row r="108" spans="1:14" s="39" customFormat="1" ht="15.75">
      <c r="A108" s="195"/>
      <c r="B108" s="195"/>
      <c r="C108" s="195"/>
      <c r="D108" s="314" t="s">
        <v>29</v>
      </c>
      <c r="E108" s="329" t="s">
        <v>94</v>
      </c>
      <c r="F108" s="310"/>
      <c r="G108" s="310">
        <f>H108+J108</f>
        <v>1132586</v>
      </c>
      <c r="H108" s="310">
        <f>905080-26000-6494</f>
        <v>872586</v>
      </c>
      <c r="I108" s="178" t="s">
        <v>140</v>
      </c>
      <c r="J108" s="310">
        <v>260000</v>
      </c>
      <c r="K108" s="67"/>
      <c r="L108" s="68"/>
      <c r="M108" s="310"/>
      <c r="N108" s="332" t="s">
        <v>39</v>
      </c>
    </row>
    <row r="109" spans="1:14" s="39" customFormat="1" ht="15.75">
      <c r="A109" s="195"/>
      <c r="B109" s="195"/>
      <c r="C109" s="195"/>
      <c r="D109" s="327"/>
      <c r="E109" s="274"/>
      <c r="F109" s="310"/>
      <c r="G109" s="310"/>
      <c r="H109" s="310"/>
      <c r="I109" s="176"/>
      <c r="J109" s="310"/>
      <c r="K109" s="49"/>
      <c r="L109" s="50"/>
      <c r="M109" s="310"/>
      <c r="N109" s="332"/>
    </row>
    <row r="110" spans="1:14" s="39" customFormat="1" ht="15.75">
      <c r="A110" s="195"/>
      <c r="B110" s="195"/>
      <c r="C110" s="195"/>
      <c r="D110" s="328"/>
      <c r="E110" s="330"/>
      <c r="F110" s="310"/>
      <c r="G110" s="310"/>
      <c r="H110" s="310"/>
      <c r="I110" s="177"/>
      <c r="J110" s="310"/>
      <c r="K110" s="65"/>
      <c r="L110" s="66"/>
      <c r="M110" s="310"/>
      <c r="N110" s="332"/>
    </row>
    <row r="111" spans="1:14" s="39" customFormat="1" ht="15.75">
      <c r="A111" s="195"/>
      <c r="B111" s="195"/>
      <c r="C111" s="195"/>
      <c r="D111" s="313" t="s">
        <v>17</v>
      </c>
      <c r="E111" s="315" t="s">
        <v>91</v>
      </c>
      <c r="F111" s="310"/>
      <c r="G111" s="310">
        <v>6944936</v>
      </c>
      <c r="H111" s="310"/>
      <c r="I111" s="178" t="s">
        <v>140</v>
      </c>
      <c r="J111" s="310">
        <v>1047500</v>
      </c>
      <c r="K111" s="67"/>
      <c r="L111" s="68"/>
      <c r="M111" s="310">
        <v>5897436</v>
      </c>
      <c r="N111" s="332" t="s">
        <v>39</v>
      </c>
    </row>
    <row r="112" spans="1:14" s="39" customFormat="1" ht="15.75">
      <c r="A112" s="195"/>
      <c r="B112" s="195"/>
      <c r="C112" s="195"/>
      <c r="D112" s="313"/>
      <c r="E112" s="315"/>
      <c r="F112" s="310"/>
      <c r="G112" s="310"/>
      <c r="H112" s="310"/>
      <c r="I112" s="176"/>
      <c r="J112" s="310"/>
      <c r="K112" s="49"/>
      <c r="L112" s="50"/>
      <c r="M112" s="310"/>
      <c r="N112" s="332"/>
    </row>
    <row r="113" spans="1:14" s="39" customFormat="1" ht="15.75">
      <c r="A113" s="195"/>
      <c r="B113" s="195"/>
      <c r="C113" s="195"/>
      <c r="D113" s="313"/>
      <c r="E113" s="315"/>
      <c r="F113" s="310"/>
      <c r="G113" s="310"/>
      <c r="H113" s="310"/>
      <c r="I113" s="177"/>
      <c r="J113" s="310"/>
      <c r="K113" s="65"/>
      <c r="L113" s="66"/>
      <c r="M113" s="310"/>
      <c r="N113" s="332"/>
    </row>
    <row r="114" spans="1:14" s="39" customFormat="1" ht="15.75">
      <c r="A114" s="195"/>
      <c r="B114" s="195"/>
      <c r="C114" s="195"/>
      <c r="D114" s="313" t="s">
        <v>17</v>
      </c>
      <c r="E114" s="316" t="s">
        <v>92</v>
      </c>
      <c r="F114" s="325">
        <f>G114+10000</f>
        <v>3926621</v>
      </c>
      <c r="G114" s="311">
        <f>J114+M114+H114</f>
        <v>3916621</v>
      </c>
      <c r="H114" s="310">
        <v>6494</v>
      </c>
      <c r="I114" s="178" t="s">
        <v>140</v>
      </c>
      <c r="J114" s="310">
        <f>1620000-J111</f>
        <v>572500</v>
      </c>
      <c r="K114" s="67"/>
      <c r="L114" s="68"/>
      <c r="M114" s="310">
        <f>3334564+3063</f>
        <v>3337627</v>
      </c>
      <c r="N114" s="332" t="s">
        <v>39</v>
      </c>
    </row>
    <row r="115" spans="1:14" s="39" customFormat="1" ht="15.75">
      <c r="A115" s="195"/>
      <c r="B115" s="195"/>
      <c r="C115" s="195"/>
      <c r="D115" s="313"/>
      <c r="E115" s="316"/>
      <c r="F115" s="325"/>
      <c r="G115" s="311"/>
      <c r="H115" s="310"/>
      <c r="I115" s="176"/>
      <c r="J115" s="310"/>
      <c r="K115" s="49"/>
      <c r="L115" s="50"/>
      <c r="M115" s="310"/>
      <c r="N115" s="332"/>
    </row>
    <row r="116" spans="1:14" s="39" customFormat="1" ht="15.75">
      <c r="A116" s="324"/>
      <c r="B116" s="324"/>
      <c r="C116" s="324"/>
      <c r="D116" s="314"/>
      <c r="E116" s="317"/>
      <c r="F116" s="326"/>
      <c r="G116" s="312"/>
      <c r="H116" s="178"/>
      <c r="I116" s="179"/>
      <c r="J116" s="178"/>
      <c r="K116" s="51"/>
      <c r="L116" s="52"/>
      <c r="M116" s="337"/>
      <c r="N116" s="333"/>
    </row>
    <row r="117" spans="1:14" s="39" customFormat="1" ht="15.75">
      <c r="A117" s="195">
        <v>31</v>
      </c>
      <c r="B117" s="195">
        <v>8511</v>
      </c>
      <c r="C117" s="195">
        <v>85111</v>
      </c>
      <c r="D117" s="196" t="s">
        <v>88</v>
      </c>
      <c r="E117" s="334" t="s">
        <v>97</v>
      </c>
      <c r="F117" s="187">
        <f>H117</f>
        <v>12000</v>
      </c>
      <c r="G117" s="187">
        <f>H117</f>
        <v>12000</v>
      </c>
      <c r="H117" s="187">
        <f>15333-3333</f>
        <v>12000</v>
      </c>
      <c r="I117" s="175"/>
      <c r="J117" s="187"/>
      <c r="K117" s="55"/>
      <c r="L117" s="55"/>
      <c r="M117" s="175"/>
      <c r="N117" s="332" t="s">
        <v>39</v>
      </c>
    </row>
    <row r="118" spans="1:14" s="39" customFormat="1" ht="15.75">
      <c r="A118" s="195"/>
      <c r="B118" s="195"/>
      <c r="C118" s="195"/>
      <c r="D118" s="196"/>
      <c r="E118" s="335"/>
      <c r="F118" s="187"/>
      <c r="G118" s="187"/>
      <c r="H118" s="187"/>
      <c r="I118" s="176"/>
      <c r="J118" s="187"/>
      <c r="K118" s="55"/>
      <c r="L118" s="55"/>
      <c r="M118" s="176"/>
      <c r="N118" s="332"/>
    </row>
    <row r="119" spans="1:14" s="39" customFormat="1" ht="15.75">
      <c r="A119" s="195"/>
      <c r="B119" s="195"/>
      <c r="C119" s="195"/>
      <c r="D119" s="196"/>
      <c r="E119" s="336"/>
      <c r="F119" s="187"/>
      <c r="G119" s="187"/>
      <c r="H119" s="187"/>
      <c r="I119" s="179"/>
      <c r="J119" s="187"/>
      <c r="K119" s="55"/>
      <c r="L119" s="55"/>
      <c r="M119" s="179"/>
      <c r="N119" s="333"/>
    </row>
    <row r="120" spans="1:14" ht="15.75">
      <c r="A120" s="160">
        <v>32</v>
      </c>
      <c r="B120" s="160">
        <v>852</v>
      </c>
      <c r="C120" s="160">
        <v>85202</v>
      </c>
      <c r="D120" s="163" t="s">
        <v>29</v>
      </c>
      <c r="E120" s="153" t="s">
        <v>152</v>
      </c>
      <c r="F120" s="157">
        <v>21245</v>
      </c>
      <c r="G120" s="157">
        <f>H120+J120+L120+L121+L122+M120</f>
        <v>21245</v>
      </c>
      <c r="H120" s="165">
        <v>21245</v>
      </c>
      <c r="I120" s="180"/>
      <c r="J120" s="176"/>
      <c r="K120" s="47"/>
      <c r="L120" s="48"/>
      <c r="M120" s="175"/>
      <c r="N120" s="219" t="s">
        <v>153</v>
      </c>
    </row>
    <row r="121" spans="1:14" ht="15.75">
      <c r="A121" s="160"/>
      <c r="B121" s="160"/>
      <c r="C121" s="160"/>
      <c r="D121" s="163"/>
      <c r="E121" s="154"/>
      <c r="F121" s="157"/>
      <c r="G121" s="157"/>
      <c r="H121" s="166"/>
      <c r="I121" s="181"/>
      <c r="J121" s="176"/>
      <c r="K121" s="49"/>
      <c r="L121" s="55"/>
      <c r="M121" s="176"/>
      <c r="N121" s="220"/>
    </row>
    <row r="122" spans="1:14" ht="15.75">
      <c r="A122" s="161"/>
      <c r="B122" s="161"/>
      <c r="C122" s="161"/>
      <c r="D122" s="164"/>
      <c r="E122" s="155"/>
      <c r="F122" s="158"/>
      <c r="G122" s="158"/>
      <c r="H122" s="167"/>
      <c r="I122" s="182"/>
      <c r="J122" s="179"/>
      <c r="K122" s="51"/>
      <c r="L122" s="55"/>
      <c r="M122" s="179"/>
      <c r="N122" s="221"/>
    </row>
    <row r="123" spans="1:14" ht="15.75">
      <c r="A123" s="160">
        <v>33</v>
      </c>
      <c r="B123" s="160">
        <v>852</v>
      </c>
      <c r="C123" s="160">
        <v>85202</v>
      </c>
      <c r="D123" s="163" t="s">
        <v>29</v>
      </c>
      <c r="E123" s="153" t="s">
        <v>145</v>
      </c>
      <c r="F123" s="157">
        <f>G123</f>
        <v>40000</v>
      </c>
      <c r="G123" s="157">
        <f>H123+J123+L123+L124+L125+M123</f>
        <v>40000</v>
      </c>
      <c r="H123" s="165">
        <v>20000</v>
      </c>
      <c r="I123" s="180"/>
      <c r="J123" s="176"/>
      <c r="K123" s="47" t="s">
        <v>18</v>
      </c>
      <c r="L123" s="48">
        <v>20000</v>
      </c>
      <c r="M123" s="175"/>
      <c r="N123" s="219" t="s">
        <v>83</v>
      </c>
    </row>
    <row r="124" spans="1:14" ht="15.75">
      <c r="A124" s="160"/>
      <c r="B124" s="160"/>
      <c r="C124" s="160"/>
      <c r="D124" s="163"/>
      <c r="E124" s="154"/>
      <c r="F124" s="157"/>
      <c r="G124" s="157"/>
      <c r="H124" s="166"/>
      <c r="I124" s="181"/>
      <c r="J124" s="176"/>
      <c r="K124" s="49" t="s">
        <v>20</v>
      </c>
      <c r="L124" s="55"/>
      <c r="M124" s="176"/>
      <c r="N124" s="220"/>
    </row>
    <row r="125" spans="1:14" ht="15.75">
      <c r="A125" s="161"/>
      <c r="B125" s="161"/>
      <c r="C125" s="161"/>
      <c r="D125" s="164"/>
      <c r="E125" s="155"/>
      <c r="F125" s="158"/>
      <c r="G125" s="158"/>
      <c r="H125" s="167"/>
      <c r="I125" s="182"/>
      <c r="J125" s="179"/>
      <c r="K125" s="51" t="s">
        <v>21</v>
      </c>
      <c r="L125" s="55"/>
      <c r="M125" s="179"/>
      <c r="N125" s="221"/>
    </row>
    <row r="126" spans="1:15" ht="15" customHeight="1">
      <c r="A126" s="183">
        <v>34</v>
      </c>
      <c r="B126" s="183">
        <v>853</v>
      </c>
      <c r="C126" s="183">
        <v>85333</v>
      </c>
      <c r="D126" s="210" t="s">
        <v>29</v>
      </c>
      <c r="E126" s="193" t="s">
        <v>44</v>
      </c>
      <c r="F126" s="224">
        <f>G126</f>
        <v>436600</v>
      </c>
      <c r="G126" s="229">
        <f>H126+J126+L126+L127+L128+M126</f>
        <v>436600</v>
      </c>
      <c r="H126" s="224">
        <f>370000+62987+3613</f>
        <v>436600</v>
      </c>
      <c r="I126" s="156"/>
      <c r="J126" s="254"/>
      <c r="K126" s="53"/>
      <c r="L126" s="48"/>
      <c r="M126" s="273"/>
      <c r="N126" s="193" t="s">
        <v>39</v>
      </c>
      <c r="O126" s="364"/>
    </row>
    <row r="127" spans="1:15" ht="15.75">
      <c r="A127" s="183"/>
      <c r="B127" s="183"/>
      <c r="C127" s="183"/>
      <c r="D127" s="210"/>
      <c r="E127" s="193"/>
      <c r="F127" s="224"/>
      <c r="G127" s="229"/>
      <c r="H127" s="224"/>
      <c r="I127" s="157"/>
      <c r="J127" s="254"/>
      <c r="K127" s="49"/>
      <c r="L127" s="50"/>
      <c r="M127" s="273"/>
      <c r="N127" s="193"/>
      <c r="O127" s="364"/>
    </row>
    <row r="128" spans="1:15" ht="15.75">
      <c r="A128" s="183"/>
      <c r="B128" s="183"/>
      <c r="C128" s="183"/>
      <c r="D128" s="210"/>
      <c r="E128" s="193"/>
      <c r="F128" s="224"/>
      <c r="G128" s="229"/>
      <c r="H128" s="224"/>
      <c r="I128" s="158"/>
      <c r="J128" s="254"/>
      <c r="K128" s="51"/>
      <c r="L128" s="52"/>
      <c r="M128" s="273"/>
      <c r="N128" s="193"/>
      <c r="O128" s="364"/>
    </row>
    <row r="129" spans="1:14" ht="15.75">
      <c r="A129" s="159">
        <v>35</v>
      </c>
      <c r="B129" s="159">
        <v>854</v>
      </c>
      <c r="C129" s="159">
        <v>85417</v>
      </c>
      <c r="D129" s="162" t="s">
        <v>29</v>
      </c>
      <c r="E129" s="153" t="s">
        <v>156</v>
      </c>
      <c r="F129" s="156">
        <f>G129</f>
        <v>9000</v>
      </c>
      <c r="G129" s="156">
        <f>H129+J129+L129+L130+L131+M129</f>
        <v>9000</v>
      </c>
      <c r="H129" s="156">
        <v>9000</v>
      </c>
      <c r="I129" s="156"/>
      <c r="J129" s="308"/>
      <c r="K129" s="53"/>
      <c r="L129" s="48"/>
      <c r="M129" s="252"/>
      <c r="N129" s="153" t="s">
        <v>24</v>
      </c>
    </row>
    <row r="130" spans="1:14" ht="15.75">
      <c r="A130" s="160"/>
      <c r="B130" s="160"/>
      <c r="C130" s="160"/>
      <c r="D130" s="163"/>
      <c r="E130" s="154"/>
      <c r="F130" s="157"/>
      <c r="G130" s="157"/>
      <c r="H130" s="157"/>
      <c r="I130" s="157"/>
      <c r="J130" s="308"/>
      <c r="K130" s="49"/>
      <c r="L130" s="50"/>
      <c r="M130" s="252"/>
      <c r="N130" s="154"/>
    </row>
    <row r="131" spans="1:14" ht="15.75">
      <c r="A131" s="161"/>
      <c r="B131" s="161"/>
      <c r="C131" s="161"/>
      <c r="D131" s="164"/>
      <c r="E131" s="155"/>
      <c r="F131" s="158"/>
      <c r="G131" s="158"/>
      <c r="H131" s="158"/>
      <c r="I131" s="158"/>
      <c r="J131" s="309"/>
      <c r="K131" s="51"/>
      <c r="L131" s="52"/>
      <c r="M131" s="253"/>
      <c r="N131" s="155"/>
    </row>
    <row r="132" spans="1:14" ht="15.75">
      <c r="A132" s="159">
        <v>36</v>
      </c>
      <c r="B132" s="159">
        <v>854</v>
      </c>
      <c r="C132" s="159">
        <v>85417</v>
      </c>
      <c r="D132" s="162" t="s">
        <v>29</v>
      </c>
      <c r="E132" s="153" t="s">
        <v>157</v>
      </c>
      <c r="F132" s="156">
        <v>12015</v>
      </c>
      <c r="G132" s="156">
        <f>H132+J132+L132+L133+L134+M132</f>
        <v>12015</v>
      </c>
      <c r="H132" s="156">
        <v>12015</v>
      </c>
      <c r="I132" s="156"/>
      <c r="J132" s="308"/>
      <c r="K132" s="53"/>
      <c r="L132" s="48"/>
      <c r="M132" s="252"/>
      <c r="N132" s="153" t="s">
        <v>24</v>
      </c>
    </row>
    <row r="133" spans="1:14" ht="15.75">
      <c r="A133" s="160"/>
      <c r="B133" s="160"/>
      <c r="C133" s="160"/>
      <c r="D133" s="163"/>
      <c r="E133" s="154"/>
      <c r="F133" s="157"/>
      <c r="G133" s="157"/>
      <c r="H133" s="157"/>
      <c r="I133" s="157"/>
      <c r="J133" s="308"/>
      <c r="K133" s="49"/>
      <c r="L133" s="50"/>
      <c r="M133" s="252"/>
      <c r="N133" s="154"/>
    </row>
    <row r="134" spans="1:14" ht="15.75">
      <c r="A134" s="161"/>
      <c r="B134" s="161"/>
      <c r="C134" s="161"/>
      <c r="D134" s="164"/>
      <c r="E134" s="155"/>
      <c r="F134" s="158"/>
      <c r="G134" s="158"/>
      <c r="H134" s="158"/>
      <c r="I134" s="158"/>
      <c r="J134" s="309"/>
      <c r="K134" s="51"/>
      <c r="L134" s="52"/>
      <c r="M134" s="253"/>
      <c r="N134" s="155"/>
    </row>
    <row r="135" spans="1:14" ht="15.75">
      <c r="A135" s="159">
        <v>37</v>
      </c>
      <c r="B135" s="159">
        <v>900</v>
      </c>
      <c r="C135" s="159">
        <v>90095</v>
      </c>
      <c r="D135" s="281" t="s">
        <v>29</v>
      </c>
      <c r="E135" s="193" t="s">
        <v>87</v>
      </c>
      <c r="F135" s="284">
        <v>69600</v>
      </c>
      <c r="G135" s="229">
        <f>H135+J135+L135+L136+L137+M135</f>
        <v>69600</v>
      </c>
      <c r="H135" s="284">
        <v>69600</v>
      </c>
      <c r="I135" s="156"/>
      <c r="J135" s="156"/>
      <c r="K135" s="13"/>
      <c r="L135" s="28"/>
      <c r="M135" s="156"/>
      <c r="N135" s="153" t="s">
        <v>86</v>
      </c>
    </row>
    <row r="136" spans="1:14" ht="15.75">
      <c r="A136" s="160"/>
      <c r="B136" s="160"/>
      <c r="C136" s="160"/>
      <c r="D136" s="282"/>
      <c r="E136" s="193"/>
      <c r="F136" s="285"/>
      <c r="G136" s="229"/>
      <c r="H136" s="285"/>
      <c r="I136" s="157"/>
      <c r="J136" s="157"/>
      <c r="K136" s="13"/>
      <c r="L136" s="28"/>
      <c r="M136" s="157"/>
      <c r="N136" s="154"/>
    </row>
    <row r="137" spans="1:14" ht="15.75">
      <c r="A137" s="161"/>
      <c r="B137" s="161"/>
      <c r="C137" s="161"/>
      <c r="D137" s="283"/>
      <c r="E137" s="193"/>
      <c r="F137" s="286"/>
      <c r="G137" s="229"/>
      <c r="H137" s="286"/>
      <c r="I137" s="158"/>
      <c r="J137" s="158"/>
      <c r="K137" s="13"/>
      <c r="L137" s="28"/>
      <c r="M137" s="158"/>
      <c r="N137" s="155"/>
    </row>
    <row r="138" spans="1:14" ht="15" customHeight="1">
      <c r="A138" s="159">
        <v>38</v>
      </c>
      <c r="B138" s="159">
        <v>900</v>
      </c>
      <c r="C138" s="159">
        <v>90095</v>
      </c>
      <c r="D138" s="281" t="s">
        <v>88</v>
      </c>
      <c r="E138" s="193" t="s">
        <v>144</v>
      </c>
      <c r="F138" s="194">
        <f>G138</f>
        <v>152000</v>
      </c>
      <c r="G138" s="222">
        <f>H138+J138+L138+L139+L140+M138</f>
        <v>152000</v>
      </c>
      <c r="H138" s="194">
        <f>242000+4600-69600-25000</f>
        <v>152000</v>
      </c>
      <c r="I138" s="156"/>
      <c r="J138" s="194"/>
      <c r="K138" s="11"/>
      <c r="L138" s="30"/>
      <c r="M138" s="194"/>
      <c r="N138" s="193" t="s">
        <v>24</v>
      </c>
    </row>
    <row r="139" spans="1:14" ht="15.75">
      <c r="A139" s="160"/>
      <c r="B139" s="160"/>
      <c r="C139" s="160"/>
      <c r="D139" s="282"/>
      <c r="E139" s="193"/>
      <c r="F139" s="194"/>
      <c r="G139" s="222"/>
      <c r="H139" s="194"/>
      <c r="I139" s="157"/>
      <c r="J139" s="194"/>
      <c r="K139" s="13"/>
      <c r="L139" s="28"/>
      <c r="M139" s="194"/>
      <c r="N139" s="193"/>
    </row>
    <row r="140" spans="1:14" ht="21.75" customHeight="1">
      <c r="A140" s="161"/>
      <c r="B140" s="161"/>
      <c r="C140" s="161"/>
      <c r="D140" s="283"/>
      <c r="E140" s="193"/>
      <c r="F140" s="194"/>
      <c r="G140" s="222"/>
      <c r="H140" s="194"/>
      <c r="I140" s="158"/>
      <c r="J140" s="194"/>
      <c r="K140" s="15"/>
      <c r="L140" s="29"/>
      <c r="M140" s="194"/>
      <c r="N140" s="193"/>
    </row>
    <row r="141" spans="1:14" ht="15" customHeight="1">
      <c r="A141" s="183">
        <v>39</v>
      </c>
      <c r="B141" s="183">
        <v>926</v>
      </c>
      <c r="C141" s="183">
        <v>92601</v>
      </c>
      <c r="D141" s="210" t="s">
        <v>23</v>
      </c>
      <c r="E141" s="193" t="s">
        <v>78</v>
      </c>
      <c r="F141" s="194">
        <v>1300000</v>
      </c>
      <c r="G141" s="194">
        <f>H141+J141+L141+L142+L143+M141</f>
        <v>317000</v>
      </c>
      <c r="H141" s="194"/>
      <c r="I141" s="156" t="s">
        <v>140</v>
      </c>
      <c r="J141" s="194">
        <v>317000</v>
      </c>
      <c r="K141" s="11"/>
      <c r="L141" s="30"/>
      <c r="M141" s="230"/>
      <c r="N141" s="193" t="s">
        <v>24</v>
      </c>
    </row>
    <row r="142" spans="1:14" ht="15.75">
      <c r="A142" s="183"/>
      <c r="B142" s="183"/>
      <c r="C142" s="183"/>
      <c r="D142" s="210"/>
      <c r="E142" s="193"/>
      <c r="F142" s="194"/>
      <c r="G142" s="194"/>
      <c r="H142" s="194"/>
      <c r="I142" s="157"/>
      <c r="J142" s="194"/>
      <c r="K142" s="13"/>
      <c r="L142" s="28"/>
      <c r="M142" s="230"/>
      <c r="N142" s="193"/>
    </row>
    <row r="143" spans="1:14" ht="15.75">
      <c r="A143" s="183"/>
      <c r="B143" s="183"/>
      <c r="C143" s="183"/>
      <c r="D143" s="210"/>
      <c r="E143" s="193"/>
      <c r="F143" s="194"/>
      <c r="G143" s="194"/>
      <c r="H143" s="194"/>
      <c r="I143" s="158"/>
      <c r="J143" s="194"/>
      <c r="K143" s="15"/>
      <c r="L143" s="29"/>
      <c r="M143" s="230"/>
      <c r="N143" s="193"/>
    </row>
    <row r="144" spans="1:14" ht="15.75">
      <c r="A144" s="290" t="s">
        <v>46</v>
      </c>
      <c r="B144" s="291"/>
      <c r="C144" s="291"/>
      <c r="D144" s="291"/>
      <c r="E144" s="292"/>
      <c r="F144" s="197">
        <f>SUM(F66:F143)</f>
        <v>196643178</v>
      </c>
      <c r="G144" s="197">
        <f>SUM(G66:G143)-G111-G114-G108</f>
        <v>63557050</v>
      </c>
      <c r="H144" s="197">
        <f>SUM(H66:H143)-H108-H114</f>
        <v>3647463</v>
      </c>
      <c r="I144" s="126" t="s">
        <v>140</v>
      </c>
      <c r="J144" s="126">
        <f>SUM(J66:J143)-J111-J114-J108+2144253-J67</f>
        <v>14309390</v>
      </c>
      <c r="K144" s="202"/>
      <c r="L144" s="200">
        <f>SUM(L66:L143)</f>
        <v>6425159</v>
      </c>
      <c r="M144" s="197">
        <f>SUM(M66:M143)-M111-M114</f>
        <v>15684038</v>
      </c>
      <c r="N144" s="156" t="s">
        <v>47</v>
      </c>
    </row>
    <row r="145" spans="1:14" ht="28.5" customHeight="1">
      <c r="A145" s="293"/>
      <c r="B145" s="294"/>
      <c r="C145" s="294"/>
      <c r="D145" s="294"/>
      <c r="E145" s="295"/>
      <c r="F145" s="198"/>
      <c r="G145" s="198"/>
      <c r="H145" s="198"/>
      <c r="I145" s="70" t="s">
        <v>141</v>
      </c>
      <c r="J145" s="127">
        <f>J67</f>
        <v>23491000</v>
      </c>
      <c r="K145" s="203"/>
      <c r="L145" s="201"/>
      <c r="M145" s="198"/>
      <c r="N145" s="158"/>
    </row>
    <row r="146" spans="1:14" ht="28.5" customHeight="1">
      <c r="A146" s="288" t="s">
        <v>131</v>
      </c>
      <c r="B146" s="289"/>
      <c r="C146" s="289"/>
      <c r="D146" s="289"/>
      <c r="E146" s="289"/>
      <c r="F146" s="102"/>
      <c r="G146" s="102"/>
      <c r="H146" s="102"/>
      <c r="I146" s="102"/>
      <c r="J146" s="102"/>
      <c r="K146" s="89"/>
      <c r="L146" s="102"/>
      <c r="M146" s="102"/>
      <c r="N146" s="103"/>
    </row>
    <row r="147" spans="1:14" ht="28.5" customHeight="1">
      <c r="A147" s="287" t="s">
        <v>48</v>
      </c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</row>
    <row r="148" spans="1:14" ht="28.5" customHeight="1">
      <c r="A148" s="78">
        <v>1</v>
      </c>
      <c r="B148" s="78">
        <v>600</v>
      </c>
      <c r="C148" s="78">
        <v>60014</v>
      </c>
      <c r="D148" s="78">
        <v>6060</v>
      </c>
      <c r="E148" s="78" t="s">
        <v>151</v>
      </c>
      <c r="F148" s="140">
        <f>G148</f>
        <v>32000</v>
      </c>
      <c r="G148" s="140">
        <f>H148+J148+L148+M148</f>
        <v>32000</v>
      </c>
      <c r="H148" s="140">
        <v>32000</v>
      </c>
      <c r="I148" s="78"/>
      <c r="J148" s="78"/>
      <c r="K148" s="141"/>
      <c r="L148" s="142"/>
      <c r="M148" s="78"/>
      <c r="N148" s="78" t="s">
        <v>19</v>
      </c>
    </row>
    <row r="149" spans="1:14" ht="34.5" customHeight="1">
      <c r="A149" s="78">
        <v>2</v>
      </c>
      <c r="B149" s="78">
        <v>750</v>
      </c>
      <c r="C149" s="78">
        <v>75019</v>
      </c>
      <c r="D149" s="78">
        <v>6060</v>
      </c>
      <c r="E149" s="107" t="s">
        <v>101</v>
      </c>
      <c r="F149" s="108">
        <f>G149</f>
        <v>5370</v>
      </c>
      <c r="G149" s="108">
        <f>H149</f>
        <v>5370</v>
      </c>
      <c r="H149" s="108">
        <v>5370</v>
      </c>
      <c r="I149" s="108"/>
      <c r="J149" s="78"/>
      <c r="K149" s="116"/>
      <c r="L149" s="79"/>
      <c r="M149" s="78"/>
      <c r="N149" s="78" t="s">
        <v>39</v>
      </c>
    </row>
    <row r="150" spans="1:14" ht="34.5" customHeight="1">
      <c r="A150" s="73">
        <v>3</v>
      </c>
      <c r="B150" s="73">
        <v>750</v>
      </c>
      <c r="C150" s="74">
        <v>75020</v>
      </c>
      <c r="D150" s="74">
        <v>6060</v>
      </c>
      <c r="E150" s="72" t="s">
        <v>49</v>
      </c>
      <c r="F150" s="75">
        <v>50000</v>
      </c>
      <c r="G150" s="75">
        <f>H150</f>
        <v>50000</v>
      </c>
      <c r="H150" s="75">
        <v>50000</v>
      </c>
      <c r="I150" s="120"/>
      <c r="J150" s="76"/>
      <c r="K150" s="71"/>
      <c r="L150" s="79"/>
      <c r="M150" s="77"/>
      <c r="N150" s="73" t="s">
        <v>24</v>
      </c>
    </row>
    <row r="151" spans="1:14" ht="36.75" customHeight="1">
      <c r="A151" s="106">
        <v>4</v>
      </c>
      <c r="B151" s="106">
        <v>750</v>
      </c>
      <c r="C151" s="106">
        <v>75020</v>
      </c>
      <c r="D151" s="106">
        <v>6060</v>
      </c>
      <c r="E151" s="105" t="s">
        <v>102</v>
      </c>
      <c r="F151" s="104">
        <v>5000</v>
      </c>
      <c r="G151" s="104">
        <v>5000</v>
      </c>
      <c r="H151" s="104">
        <v>5000</v>
      </c>
      <c r="I151" s="119"/>
      <c r="J151" s="117"/>
      <c r="K151" s="71"/>
      <c r="L151" s="79"/>
      <c r="M151" s="93"/>
      <c r="N151" s="106" t="s">
        <v>24</v>
      </c>
    </row>
    <row r="152" spans="1:14" s="39" customFormat="1" ht="36.75" customHeight="1">
      <c r="A152" s="146">
        <v>5</v>
      </c>
      <c r="B152" s="146">
        <v>750</v>
      </c>
      <c r="C152" s="146">
        <v>75020</v>
      </c>
      <c r="D152" s="146">
        <v>6060</v>
      </c>
      <c r="E152" s="147" t="s">
        <v>158</v>
      </c>
      <c r="F152" s="145">
        <f>G152</f>
        <v>17070</v>
      </c>
      <c r="G152" s="145">
        <f>H152</f>
        <v>17070</v>
      </c>
      <c r="H152" s="145">
        <v>17070</v>
      </c>
      <c r="I152" s="148"/>
      <c r="J152" s="149"/>
      <c r="K152" s="150"/>
      <c r="L152" s="151"/>
      <c r="M152" s="152"/>
      <c r="N152" s="146" t="s">
        <v>24</v>
      </c>
    </row>
    <row r="153" spans="1:14" ht="38.25" customHeight="1">
      <c r="A153" s="106">
        <v>6</v>
      </c>
      <c r="B153" s="106">
        <v>754</v>
      </c>
      <c r="C153" s="106">
        <v>75404</v>
      </c>
      <c r="D153" s="106">
        <v>6170</v>
      </c>
      <c r="E153" s="105" t="s">
        <v>75</v>
      </c>
      <c r="F153" s="104">
        <v>25000</v>
      </c>
      <c r="G153" s="104">
        <v>25000</v>
      </c>
      <c r="H153" s="104">
        <v>25000</v>
      </c>
      <c r="I153" s="104"/>
      <c r="J153" s="106"/>
      <c r="K153" s="137"/>
      <c r="L153" s="28"/>
      <c r="M153" s="106"/>
      <c r="N153" s="106" t="s">
        <v>39</v>
      </c>
    </row>
    <row r="154" spans="1:14" ht="15.75" customHeight="1">
      <c r="A154" s="159">
        <v>7</v>
      </c>
      <c r="B154" s="159">
        <v>754</v>
      </c>
      <c r="C154" s="159">
        <v>75411</v>
      </c>
      <c r="D154" s="159">
        <v>6060</v>
      </c>
      <c r="E154" s="153" t="s">
        <v>109</v>
      </c>
      <c r="F154" s="156">
        <v>6000</v>
      </c>
      <c r="G154" s="156">
        <v>6000</v>
      </c>
      <c r="H154" s="156"/>
      <c r="I154" s="156"/>
      <c r="J154" s="183"/>
      <c r="K154" s="81" t="s">
        <v>18</v>
      </c>
      <c r="L154" s="30">
        <v>6000</v>
      </c>
      <c r="M154" s="183"/>
      <c r="N154" s="159" t="s">
        <v>108</v>
      </c>
    </row>
    <row r="155" spans="1:14" ht="15.75" customHeight="1">
      <c r="A155" s="160"/>
      <c r="B155" s="160"/>
      <c r="C155" s="160"/>
      <c r="D155" s="160"/>
      <c r="E155" s="154"/>
      <c r="F155" s="157"/>
      <c r="G155" s="157"/>
      <c r="H155" s="157"/>
      <c r="I155" s="157"/>
      <c r="J155" s="183"/>
      <c r="K155" s="49" t="s">
        <v>20</v>
      </c>
      <c r="L155" s="28"/>
      <c r="M155" s="183"/>
      <c r="N155" s="160"/>
    </row>
    <row r="156" spans="1:14" ht="15.75" customHeight="1">
      <c r="A156" s="161"/>
      <c r="B156" s="161"/>
      <c r="C156" s="161"/>
      <c r="D156" s="161"/>
      <c r="E156" s="155"/>
      <c r="F156" s="158"/>
      <c r="G156" s="158"/>
      <c r="H156" s="158"/>
      <c r="I156" s="158"/>
      <c r="J156" s="183"/>
      <c r="K156" s="51" t="s">
        <v>21</v>
      </c>
      <c r="L156" s="29"/>
      <c r="M156" s="183"/>
      <c r="N156" s="161"/>
    </row>
    <row r="157" spans="1:14" s="134" customFormat="1" ht="15.75" customHeight="1">
      <c r="A157" s="159">
        <v>8</v>
      </c>
      <c r="B157" s="159">
        <v>754</v>
      </c>
      <c r="C157" s="159">
        <v>75478</v>
      </c>
      <c r="D157" s="159">
        <v>6060</v>
      </c>
      <c r="E157" s="153" t="s">
        <v>148</v>
      </c>
      <c r="F157" s="156">
        <v>4779</v>
      </c>
      <c r="G157" s="156">
        <v>4779</v>
      </c>
      <c r="H157" s="156"/>
      <c r="I157" s="156"/>
      <c r="J157" s="183"/>
      <c r="K157" s="81" t="s">
        <v>18</v>
      </c>
      <c r="L157" s="30">
        <v>4779</v>
      </c>
      <c r="M157" s="183"/>
      <c r="N157" s="159" t="s">
        <v>108</v>
      </c>
    </row>
    <row r="158" spans="1:14" s="134" customFormat="1" ht="15.75" customHeight="1">
      <c r="A158" s="160"/>
      <c r="B158" s="160"/>
      <c r="C158" s="160"/>
      <c r="D158" s="160"/>
      <c r="E158" s="154"/>
      <c r="F158" s="157"/>
      <c r="G158" s="157"/>
      <c r="H158" s="157"/>
      <c r="I158" s="157"/>
      <c r="J158" s="183"/>
      <c r="K158" s="49" t="s">
        <v>20</v>
      </c>
      <c r="L158" s="28"/>
      <c r="M158" s="183"/>
      <c r="N158" s="160"/>
    </row>
    <row r="159" spans="1:14" s="134" customFormat="1" ht="15.75" customHeight="1">
      <c r="A159" s="161"/>
      <c r="B159" s="161"/>
      <c r="C159" s="161"/>
      <c r="D159" s="161"/>
      <c r="E159" s="155"/>
      <c r="F159" s="158"/>
      <c r="G159" s="158"/>
      <c r="H159" s="158"/>
      <c r="I159" s="158"/>
      <c r="J159" s="183"/>
      <c r="K159" s="51" t="s">
        <v>21</v>
      </c>
      <c r="L159" s="29"/>
      <c r="M159" s="183"/>
      <c r="N159" s="161"/>
    </row>
    <row r="160" spans="1:14" ht="28.5" customHeight="1">
      <c r="A160" s="6">
        <v>9</v>
      </c>
      <c r="B160" s="6">
        <v>801</v>
      </c>
      <c r="C160" s="6">
        <v>80195</v>
      </c>
      <c r="D160" s="6">
        <v>6060</v>
      </c>
      <c r="E160" s="10" t="s">
        <v>138</v>
      </c>
      <c r="F160" s="135">
        <f>G160</f>
        <v>14500</v>
      </c>
      <c r="G160" s="135">
        <f>H160+J160+L160+M160</f>
        <v>14500</v>
      </c>
      <c r="H160" s="135">
        <v>14500</v>
      </c>
      <c r="I160" s="104"/>
      <c r="J160" s="6"/>
      <c r="K160" s="82"/>
      <c r="L160" s="30"/>
      <c r="M160" s="6"/>
      <c r="N160" s="6" t="s">
        <v>24</v>
      </c>
    </row>
    <row r="161" spans="1:14" ht="31.5" customHeight="1">
      <c r="A161" s="6">
        <v>10</v>
      </c>
      <c r="B161" s="6">
        <v>852</v>
      </c>
      <c r="C161" s="6">
        <v>85202</v>
      </c>
      <c r="D161" s="6">
        <v>6060</v>
      </c>
      <c r="E161" s="10" t="s">
        <v>149</v>
      </c>
      <c r="F161" s="135">
        <v>8000</v>
      </c>
      <c r="G161" s="135">
        <f>H161+J161+L161+M161</f>
        <v>8000</v>
      </c>
      <c r="H161" s="135">
        <v>8000</v>
      </c>
      <c r="I161" s="118"/>
      <c r="J161" s="6"/>
      <c r="K161" s="82"/>
      <c r="L161" s="30"/>
      <c r="M161" s="6"/>
      <c r="N161" s="6" t="s">
        <v>86</v>
      </c>
    </row>
    <row r="162" spans="1:14" ht="32.25" customHeight="1">
      <c r="A162" s="6">
        <v>11</v>
      </c>
      <c r="B162" s="6">
        <v>852</v>
      </c>
      <c r="C162" s="6">
        <v>85218</v>
      </c>
      <c r="D162" s="6">
        <v>6060</v>
      </c>
      <c r="E162" s="10" t="s">
        <v>50</v>
      </c>
      <c r="F162" s="135">
        <f>G162</f>
        <v>23138</v>
      </c>
      <c r="G162" s="135">
        <f>H162+J162+L162+M162</f>
        <v>23138</v>
      </c>
      <c r="H162" s="135">
        <f>25000-1862</f>
        <v>23138</v>
      </c>
      <c r="I162" s="138"/>
      <c r="J162" s="6"/>
      <c r="K162" s="137"/>
      <c r="L162" s="139"/>
      <c r="M162" s="6"/>
      <c r="N162" s="6" t="s">
        <v>51</v>
      </c>
    </row>
    <row r="163" spans="1:14" ht="15.75" customHeight="1">
      <c r="A163" s="159">
        <v>12</v>
      </c>
      <c r="B163" s="159">
        <v>852</v>
      </c>
      <c r="C163" s="159">
        <v>85295</v>
      </c>
      <c r="D163" s="298" t="s">
        <v>79</v>
      </c>
      <c r="E163" s="153" t="s">
        <v>69</v>
      </c>
      <c r="F163" s="156">
        <v>6500</v>
      </c>
      <c r="G163" s="156">
        <f>H163+J163+L163+L164+L165+M163</f>
        <v>6500</v>
      </c>
      <c r="H163" s="156"/>
      <c r="I163" s="168"/>
      <c r="J163" s="247"/>
      <c r="K163" s="81" t="s">
        <v>18</v>
      </c>
      <c r="L163" s="28">
        <v>327</v>
      </c>
      <c r="M163" s="255">
        <v>6173</v>
      </c>
      <c r="N163" s="183" t="s">
        <v>51</v>
      </c>
    </row>
    <row r="164" spans="1:14" ht="15.75" customHeight="1">
      <c r="A164" s="160"/>
      <c r="B164" s="160"/>
      <c r="C164" s="160"/>
      <c r="D164" s="299"/>
      <c r="E164" s="154"/>
      <c r="F164" s="157"/>
      <c r="G164" s="157"/>
      <c r="H164" s="157"/>
      <c r="I164" s="157"/>
      <c r="J164" s="247"/>
      <c r="K164" s="49" t="s">
        <v>20</v>
      </c>
      <c r="L164" s="28"/>
      <c r="M164" s="255"/>
      <c r="N164" s="183"/>
    </row>
    <row r="165" spans="1:14" ht="15.75" customHeight="1">
      <c r="A165" s="161"/>
      <c r="B165" s="161"/>
      <c r="C165" s="161"/>
      <c r="D165" s="300"/>
      <c r="E165" s="155"/>
      <c r="F165" s="158"/>
      <c r="G165" s="158"/>
      <c r="H165" s="158"/>
      <c r="I165" s="158"/>
      <c r="J165" s="248"/>
      <c r="K165" s="51" t="s">
        <v>21</v>
      </c>
      <c r="L165" s="29"/>
      <c r="M165" s="256"/>
      <c r="N165" s="183"/>
    </row>
    <row r="166" spans="1:14" ht="31.5" customHeight="1">
      <c r="A166" s="6">
        <v>13</v>
      </c>
      <c r="B166" s="6">
        <v>900</v>
      </c>
      <c r="C166" s="6">
        <v>90095</v>
      </c>
      <c r="D166" s="136" t="s">
        <v>71</v>
      </c>
      <c r="E166" s="10" t="s">
        <v>45</v>
      </c>
      <c r="F166" s="135">
        <v>12000</v>
      </c>
      <c r="G166" s="135">
        <v>12000</v>
      </c>
      <c r="H166" s="135">
        <v>12000</v>
      </c>
      <c r="I166" s="104"/>
      <c r="J166" s="135"/>
      <c r="K166" s="17"/>
      <c r="L166" s="28"/>
      <c r="M166" s="135"/>
      <c r="N166" s="10" t="s">
        <v>85</v>
      </c>
    </row>
    <row r="167" spans="1:14" ht="28.5" customHeight="1">
      <c r="A167" s="296" t="s">
        <v>52</v>
      </c>
      <c r="B167" s="296"/>
      <c r="C167" s="296"/>
      <c r="D167" s="296"/>
      <c r="E167" s="296"/>
      <c r="F167" s="35">
        <f>SUM(F148:F166)</f>
        <v>209357</v>
      </c>
      <c r="G167" s="35">
        <f>SUM(G148:G166)</f>
        <v>209357</v>
      </c>
      <c r="H167" s="35">
        <f aca="true" t="shared" si="0" ref="H167:M167">SUM(H148:H166)</f>
        <v>192078</v>
      </c>
      <c r="I167" s="35">
        <f t="shared" si="0"/>
        <v>0</v>
      </c>
      <c r="J167" s="35">
        <f t="shared" si="0"/>
        <v>0</v>
      </c>
      <c r="K167" s="35">
        <f t="shared" si="0"/>
        <v>0</v>
      </c>
      <c r="L167" s="35">
        <f t="shared" si="0"/>
        <v>11106</v>
      </c>
      <c r="M167" s="35">
        <f t="shared" si="0"/>
        <v>6173</v>
      </c>
      <c r="N167" s="32" t="s">
        <v>47</v>
      </c>
    </row>
    <row r="168" spans="1:14" ht="23.25" customHeight="1">
      <c r="A168" s="296" t="s">
        <v>53</v>
      </c>
      <c r="B168" s="296"/>
      <c r="C168" s="296"/>
      <c r="D168" s="296"/>
      <c r="E168" s="296"/>
      <c r="F168" s="35">
        <v>164409</v>
      </c>
      <c r="G168" s="35">
        <f>145894-12000-5000-3370-62987-3613-2300-23500-2150</f>
        <v>30974</v>
      </c>
      <c r="H168" s="35">
        <f>G168</f>
        <v>30974</v>
      </c>
      <c r="I168" s="36"/>
      <c r="J168" s="36"/>
      <c r="K168" s="42"/>
      <c r="L168" s="42"/>
      <c r="M168" s="37"/>
      <c r="N168" s="38" t="s">
        <v>39</v>
      </c>
    </row>
    <row r="169" spans="1:14" ht="30" customHeight="1">
      <c r="A169" s="296" t="s">
        <v>54</v>
      </c>
      <c r="B169" s="296"/>
      <c r="C169" s="296"/>
      <c r="D169" s="296"/>
      <c r="E169" s="296"/>
      <c r="F169" s="35">
        <f>F144+F168+F167</f>
        <v>197016944</v>
      </c>
      <c r="G169" s="35">
        <f>G144+G168+G167</f>
        <v>63797381</v>
      </c>
      <c r="H169" s="35">
        <f>H144+H168+H167</f>
        <v>3870515</v>
      </c>
      <c r="I169" s="35"/>
      <c r="J169" s="35">
        <f>+J145+J144</f>
        <v>37800390</v>
      </c>
      <c r="K169" s="36"/>
      <c r="L169" s="37">
        <f>L144+L168+L167</f>
        <v>6436265</v>
      </c>
      <c r="M169" s="35">
        <f>M144+M168+M167</f>
        <v>15690211</v>
      </c>
      <c r="N169" s="6" t="s">
        <v>47</v>
      </c>
    </row>
    <row r="170" spans="1:14" ht="15.75">
      <c r="A170" s="43" t="s">
        <v>55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 ht="15.75">
      <c r="A171" s="43" t="s">
        <v>56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 t="s">
        <v>57</v>
      </c>
    </row>
    <row r="172" spans="1:14" ht="15.75">
      <c r="A172" s="297" t="s">
        <v>58</v>
      </c>
      <c r="B172" s="297"/>
      <c r="C172" s="297"/>
      <c r="D172" s="297"/>
      <c r="E172" s="297"/>
      <c r="F172" s="297"/>
      <c r="G172" s="297"/>
      <c r="H172" s="297"/>
      <c r="I172" s="54"/>
      <c r="J172" s="43"/>
      <c r="K172" s="43"/>
      <c r="L172" s="43"/>
      <c r="M172" s="43"/>
      <c r="N172" s="43"/>
    </row>
    <row r="173" spans="1:14" s="33" customFormat="1" ht="19.5" customHeight="1">
      <c r="A173" s="54" t="s">
        <v>142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</row>
    <row r="174" spans="1:14" s="33" customFormat="1" ht="19.5" customHeight="1">
      <c r="A174" s="199" t="s">
        <v>143</v>
      </c>
      <c r="B174" s="199"/>
      <c r="C174" s="199"/>
      <c r="D174" s="199"/>
      <c r="E174" s="199"/>
      <c r="F174" s="199"/>
      <c r="G174" s="199"/>
      <c r="H174" s="199"/>
      <c r="I174" s="123"/>
      <c r="J174" s="123"/>
      <c r="K174" s="101"/>
      <c r="L174" s="101"/>
      <c r="M174" s="101"/>
      <c r="N174" s="101"/>
    </row>
    <row r="175" spans="1:14" ht="16.5">
      <c r="A175" s="331"/>
      <c r="B175" s="331"/>
      <c r="C175" s="331"/>
      <c r="D175" s="331"/>
      <c r="E175" s="331"/>
      <c r="F175" s="54"/>
      <c r="G175" s="54"/>
      <c r="H175" s="54"/>
      <c r="I175" s="54"/>
      <c r="J175" s="43"/>
      <c r="K175" s="43"/>
      <c r="L175" s="43"/>
      <c r="M175" s="43"/>
      <c r="N175" s="43"/>
    </row>
    <row r="176" spans="1:14" ht="20.25">
      <c r="A176" s="301" t="s">
        <v>59</v>
      </c>
      <c r="B176" s="301"/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</row>
    <row r="177" spans="1:14" ht="15" customHeight="1">
      <c r="A177" s="183">
        <v>1</v>
      </c>
      <c r="B177" s="183">
        <v>600</v>
      </c>
      <c r="C177" s="183">
        <v>60014</v>
      </c>
      <c r="D177" s="210" t="s">
        <v>60</v>
      </c>
      <c r="E177" s="193" t="s">
        <v>106</v>
      </c>
      <c r="F177" s="194">
        <v>700000</v>
      </c>
      <c r="G177" s="194">
        <f>H177+J177+L177+L178+L179+M177</f>
        <v>700000</v>
      </c>
      <c r="H177" s="211">
        <v>100000</v>
      </c>
      <c r="I177" s="212" t="s">
        <v>140</v>
      </c>
      <c r="J177" s="194">
        <v>400000</v>
      </c>
      <c r="K177" s="11" t="s">
        <v>18</v>
      </c>
      <c r="L177" s="93"/>
      <c r="M177" s="183"/>
      <c r="N177" s="153" t="s">
        <v>24</v>
      </c>
    </row>
    <row r="178" spans="1:14" s="44" customFormat="1" ht="15.75">
      <c r="A178" s="183"/>
      <c r="B178" s="183"/>
      <c r="C178" s="183"/>
      <c r="D178" s="210"/>
      <c r="E178" s="193"/>
      <c r="F178" s="194"/>
      <c r="G178" s="194"/>
      <c r="H178" s="211"/>
      <c r="I178" s="213"/>
      <c r="J178" s="194"/>
      <c r="K178" s="13" t="s">
        <v>20</v>
      </c>
      <c r="L178" s="94">
        <v>200000</v>
      </c>
      <c r="M178" s="183"/>
      <c r="N178" s="153"/>
    </row>
    <row r="179" spans="1:14" s="45" customFormat="1" ht="15.75">
      <c r="A179" s="183"/>
      <c r="B179" s="183"/>
      <c r="C179" s="183"/>
      <c r="D179" s="210"/>
      <c r="E179" s="193"/>
      <c r="F179" s="194"/>
      <c r="G179" s="194"/>
      <c r="H179" s="211"/>
      <c r="I179" s="214"/>
      <c r="J179" s="194"/>
      <c r="K179" s="15" t="s">
        <v>21</v>
      </c>
      <c r="L179" s="29"/>
      <c r="M179" s="183"/>
      <c r="N179" s="153"/>
    </row>
    <row r="180" spans="1:14" ht="15.75" customHeight="1">
      <c r="A180" s="159">
        <v>2</v>
      </c>
      <c r="B180" s="159">
        <v>600</v>
      </c>
      <c r="C180" s="159">
        <v>60014</v>
      </c>
      <c r="D180" s="162" t="s">
        <v>60</v>
      </c>
      <c r="E180" s="153" t="s">
        <v>116</v>
      </c>
      <c r="F180" s="156">
        <f>G180</f>
        <v>660000</v>
      </c>
      <c r="G180" s="156">
        <f>H180+J180+L180+L181+L182+M180</f>
        <v>660000</v>
      </c>
      <c r="H180" s="212"/>
      <c r="I180" s="212" t="s">
        <v>140</v>
      </c>
      <c r="J180" s="156">
        <v>500000</v>
      </c>
      <c r="K180" s="11" t="s">
        <v>18</v>
      </c>
      <c r="L180" s="93"/>
      <c r="M180" s="159"/>
      <c r="N180" s="153" t="s">
        <v>24</v>
      </c>
    </row>
    <row r="181" spans="1:14" ht="15.75">
      <c r="A181" s="160"/>
      <c r="B181" s="160"/>
      <c r="C181" s="160"/>
      <c r="D181" s="163"/>
      <c r="E181" s="154"/>
      <c r="F181" s="157"/>
      <c r="G181" s="157"/>
      <c r="H181" s="213"/>
      <c r="I181" s="213"/>
      <c r="J181" s="157"/>
      <c r="K181" s="13" t="s">
        <v>20</v>
      </c>
      <c r="L181" s="94">
        <v>160000</v>
      </c>
      <c r="M181" s="160"/>
      <c r="N181" s="154"/>
    </row>
    <row r="182" spans="1:14" ht="15.75">
      <c r="A182" s="161"/>
      <c r="B182" s="161"/>
      <c r="C182" s="161"/>
      <c r="D182" s="164"/>
      <c r="E182" s="155"/>
      <c r="F182" s="158"/>
      <c r="G182" s="158"/>
      <c r="H182" s="214"/>
      <c r="I182" s="214"/>
      <c r="J182" s="158"/>
      <c r="K182" s="15" t="s">
        <v>21</v>
      </c>
      <c r="L182" s="29"/>
      <c r="M182" s="161"/>
      <c r="N182" s="155"/>
    </row>
    <row r="183" spans="1:14" ht="15.75">
      <c r="A183" s="183">
        <v>3</v>
      </c>
      <c r="B183" s="183">
        <v>600</v>
      </c>
      <c r="C183" s="183">
        <v>60014</v>
      </c>
      <c r="D183" s="210" t="s">
        <v>60</v>
      </c>
      <c r="E183" s="193" t="s">
        <v>117</v>
      </c>
      <c r="F183" s="194">
        <f>G183</f>
        <v>640000</v>
      </c>
      <c r="G183" s="194">
        <f>H183+J183+L183+L184+L185+M183</f>
        <v>640000</v>
      </c>
      <c r="H183" s="211"/>
      <c r="I183" s="212" t="s">
        <v>140</v>
      </c>
      <c r="J183" s="156">
        <v>640000</v>
      </c>
      <c r="K183" s="11"/>
      <c r="L183" s="93"/>
      <c r="M183" s="183"/>
      <c r="N183" s="153" t="s">
        <v>24</v>
      </c>
    </row>
    <row r="184" spans="1:14" ht="15.75">
      <c r="A184" s="183"/>
      <c r="B184" s="183"/>
      <c r="C184" s="183"/>
      <c r="D184" s="210"/>
      <c r="E184" s="193"/>
      <c r="F184" s="194"/>
      <c r="G184" s="194"/>
      <c r="H184" s="211"/>
      <c r="I184" s="213"/>
      <c r="J184" s="157"/>
      <c r="K184" s="13"/>
      <c r="L184" s="94"/>
      <c r="M184" s="183"/>
      <c r="N184" s="153"/>
    </row>
    <row r="185" spans="1:14" ht="15.75">
      <c r="A185" s="183"/>
      <c r="B185" s="183"/>
      <c r="C185" s="183"/>
      <c r="D185" s="210"/>
      <c r="E185" s="193"/>
      <c r="F185" s="194"/>
      <c r="G185" s="194"/>
      <c r="H185" s="211"/>
      <c r="I185" s="214"/>
      <c r="J185" s="158"/>
      <c r="K185" s="15"/>
      <c r="L185" s="29"/>
      <c r="M185" s="183"/>
      <c r="N185" s="153"/>
    </row>
    <row r="186" spans="1:14" s="39" customFormat="1" ht="15" customHeight="1">
      <c r="A186" s="183">
        <v>4</v>
      </c>
      <c r="B186" s="183">
        <v>600</v>
      </c>
      <c r="C186" s="183">
        <v>60014</v>
      </c>
      <c r="D186" s="210" t="s">
        <v>60</v>
      </c>
      <c r="E186" s="193" t="s">
        <v>129</v>
      </c>
      <c r="F186" s="194">
        <v>1200000</v>
      </c>
      <c r="G186" s="194">
        <f>H186+J186+L186+L187+L188+M186</f>
        <v>600000</v>
      </c>
      <c r="H186" s="194"/>
      <c r="I186" s="156" t="s">
        <v>140</v>
      </c>
      <c r="J186" s="194">
        <v>600000</v>
      </c>
      <c r="K186" s="11"/>
      <c r="L186" s="12"/>
      <c r="M186" s="194"/>
      <c r="N186" s="153" t="s">
        <v>24</v>
      </c>
    </row>
    <row r="187" spans="1:14" s="39" customFormat="1" ht="15.75">
      <c r="A187" s="183"/>
      <c r="B187" s="183"/>
      <c r="C187" s="183"/>
      <c r="D187" s="210"/>
      <c r="E187" s="193"/>
      <c r="F187" s="194"/>
      <c r="G187" s="194"/>
      <c r="H187" s="194"/>
      <c r="I187" s="157"/>
      <c r="J187" s="194"/>
      <c r="K187" s="13"/>
      <c r="L187" s="28"/>
      <c r="M187" s="194"/>
      <c r="N187" s="153"/>
    </row>
    <row r="188" spans="1:14" s="39" customFormat="1" ht="15.75" customHeight="1">
      <c r="A188" s="183"/>
      <c r="B188" s="183"/>
      <c r="C188" s="183"/>
      <c r="D188" s="210"/>
      <c r="E188" s="193"/>
      <c r="F188" s="194"/>
      <c r="G188" s="194"/>
      <c r="H188" s="194"/>
      <c r="I188" s="158"/>
      <c r="J188" s="194"/>
      <c r="K188" s="15"/>
      <c r="L188" s="29"/>
      <c r="M188" s="194"/>
      <c r="N188" s="153"/>
    </row>
    <row r="189" spans="1:14" ht="16.5" customHeight="1">
      <c r="A189" s="183">
        <v>5</v>
      </c>
      <c r="B189" s="183">
        <v>600</v>
      </c>
      <c r="C189" s="183">
        <v>60014</v>
      </c>
      <c r="D189" s="210" t="s">
        <v>60</v>
      </c>
      <c r="E189" s="193" t="s">
        <v>130</v>
      </c>
      <c r="F189" s="194">
        <f>G189</f>
        <v>10000</v>
      </c>
      <c r="G189" s="194">
        <f>H189+J189+L189+L190+L191+M189</f>
        <v>10000</v>
      </c>
      <c r="H189" s="211"/>
      <c r="I189" s="212"/>
      <c r="J189" s="194"/>
      <c r="K189" s="11" t="s">
        <v>18</v>
      </c>
      <c r="L189" s="93"/>
      <c r="M189" s="183"/>
      <c r="N189" s="153" t="s">
        <v>24</v>
      </c>
    </row>
    <row r="190" spans="1:14" ht="15.75">
      <c r="A190" s="183"/>
      <c r="B190" s="183"/>
      <c r="C190" s="183"/>
      <c r="D190" s="210"/>
      <c r="E190" s="193"/>
      <c r="F190" s="194"/>
      <c r="G190" s="194"/>
      <c r="H190" s="211"/>
      <c r="I190" s="213"/>
      <c r="J190" s="194"/>
      <c r="K190" s="13" t="s">
        <v>20</v>
      </c>
      <c r="L190" s="94">
        <v>10000</v>
      </c>
      <c r="M190" s="183"/>
      <c r="N190" s="154"/>
    </row>
    <row r="191" spans="1:14" ht="15.75">
      <c r="A191" s="183"/>
      <c r="B191" s="183"/>
      <c r="C191" s="183"/>
      <c r="D191" s="210"/>
      <c r="E191" s="193"/>
      <c r="F191" s="194"/>
      <c r="G191" s="194"/>
      <c r="H191" s="211"/>
      <c r="I191" s="214"/>
      <c r="J191" s="194"/>
      <c r="K191" s="15" t="s">
        <v>21</v>
      </c>
      <c r="L191" s="29"/>
      <c r="M191" s="183"/>
      <c r="N191" s="155"/>
    </row>
    <row r="192" spans="1:14" s="92" customFormat="1" ht="15.75">
      <c r="A192" s="159">
        <v>6</v>
      </c>
      <c r="B192" s="159">
        <v>600</v>
      </c>
      <c r="C192" s="159">
        <v>60014</v>
      </c>
      <c r="D192" s="162" t="s">
        <v>60</v>
      </c>
      <c r="E192" s="153" t="s">
        <v>126</v>
      </c>
      <c r="F192" s="156">
        <f>G192</f>
        <v>560000</v>
      </c>
      <c r="G192" s="156">
        <f>H192+J192+L192+L193+L194+M192</f>
        <v>560000</v>
      </c>
      <c r="H192" s="212"/>
      <c r="I192" s="212" t="s">
        <v>140</v>
      </c>
      <c r="J192" s="156">
        <v>280000</v>
      </c>
      <c r="K192" s="11" t="s">
        <v>18</v>
      </c>
      <c r="L192" s="28"/>
      <c r="M192" s="159"/>
      <c r="N192" s="153" t="s">
        <v>24</v>
      </c>
    </row>
    <row r="193" spans="1:14" s="92" customFormat="1" ht="15.75">
      <c r="A193" s="160"/>
      <c r="B193" s="160"/>
      <c r="C193" s="160"/>
      <c r="D193" s="163"/>
      <c r="E193" s="154"/>
      <c r="F193" s="157"/>
      <c r="G193" s="157"/>
      <c r="H193" s="213"/>
      <c r="I193" s="213"/>
      <c r="J193" s="157"/>
      <c r="K193" s="13" t="s">
        <v>20</v>
      </c>
      <c r="L193" s="28">
        <v>280000</v>
      </c>
      <c r="M193" s="160"/>
      <c r="N193" s="154"/>
    </row>
    <row r="194" spans="1:14" s="92" customFormat="1" ht="15.75">
      <c r="A194" s="161"/>
      <c r="B194" s="161"/>
      <c r="C194" s="161"/>
      <c r="D194" s="164"/>
      <c r="E194" s="155"/>
      <c r="F194" s="158"/>
      <c r="G194" s="158"/>
      <c r="H194" s="214"/>
      <c r="I194" s="214"/>
      <c r="J194" s="158"/>
      <c r="K194" s="15" t="s">
        <v>21</v>
      </c>
      <c r="L194" s="28"/>
      <c r="M194" s="161"/>
      <c r="N194" s="155"/>
    </row>
    <row r="195" spans="1:14" ht="15.75">
      <c r="A195" s="159">
        <v>7</v>
      </c>
      <c r="B195" s="159">
        <v>600</v>
      </c>
      <c r="C195" s="159">
        <v>60014</v>
      </c>
      <c r="D195" s="162" t="s">
        <v>60</v>
      </c>
      <c r="E195" s="153" t="s">
        <v>118</v>
      </c>
      <c r="F195" s="156">
        <f>G195</f>
        <v>310000</v>
      </c>
      <c r="G195" s="156">
        <f>H195+J195+L195+L196+L197+M195</f>
        <v>310000</v>
      </c>
      <c r="H195" s="212"/>
      <c r="I195" s="212" t="s">
        <v>140</v>
      </c>
      <c r="J195" s="156">
        <v>155000</v>
      </c>
      <c r="K195" s="11" t="s">
        <v>18</v>
      </c>
      <c r="L195" s="93"/>
      <c r="M195" s="159"/>
      <c r="N195" s="153" t="s">
        <v>24</v>
      </c>
    </row>
    <row r="196" spans="1:14" ht="15.75">
      <c r="A196" s="160"/>
      <c r="B196" s="160"/>
      <c r="C196" s="160"/>
      <c r="D196" s="163"/>
      <c r="E196" s="154"/>
      <c r="F196" s="157"/>
      <c r="G196" s="157"/>
      <c r="H196" s="213"/>
      <c r="I196" s="213"/>
      <c r="J196" s="157"/>
      <c r="K196" s="13" t="s">
        <v>20</v>
      </c>
      <c r="L196" s="94">
        <v>155000</v>
      </c>
      <c r="M196" s="160"/>
      <c r="N196" s="154"/>
    </row>
    <row r="197" spans="1:14" ht="15.75">
      <c r="A197" s="161"/>
      <c r="B197" s="161"/>
      <c r="C197" s="161"/>
      <c r="D197" s="164"/>
      <c r="E197" s="155"/>
      <c r="F197" s="158"/>
      <c r="G197" s="158"/>
      <c r="H197" s="214"/>
      <c r="I197" s="214"/>
      <c r="J197" s="158"/>
      <c r="K197" s="15" t="s">
        <v>21</v>
      </c>
      <c r="L197" s="29"/>
      <c r="M197" s="161"/>
      <c r="N197" s="155"/>
    </row>
    <row r="198" spans="1:14" ht="15.75">
      <c r="A198" s="183">
        <v>8</v>
      </c>
      <c r="B198" s="183">
        <v>600</v>
      </c>
      <c r="C198" s="183">
        <v>60014</v>
      </c>
      <c r="D198" s="210" t="s">
        <v>61</v>
      </c>
      <c r="E198" s="193" t="s">
        <v>124</v>
      </c>
      <c r="F198" s="194">
        <f>G198</f>
        <v>400000</v>
      </c>
      <c r="G198" s="194">
        <f>H198+J198+L198+L199+L200+M198</f>
        <v>400000</v>
      </c>
      <c r="H198" s="211"/>
      <c r="I198" s="212" t="s">
        <v>140</v>
      </c>
      <c r="J198" s="156">
        <v>400000</v>
      </c>
      <c r="K198" s="11"/>
      <c r="L198" s="93"/>
      <c r="M198" s="183"/>
      <c r="N198" s="153" t="s">
        <v>19</v>
      </c>
    </row>
    <row r="199" spans="1:14" ht="15.75">
      <c r="A199" s="183"/>
      <c r="B199" s="183"/>
      <c r="C199" s="183"/>
      <c r="D199" s="210"/>
      <c r="E199" s="193"/>
      <c r="F199" s="194"/>
      <c r="G199" s="194"/>
      <c r="H199" s="211"/>
      <c r="I199" s="213"/>
      <c r="J199" s="157"/>
      <c r="K199" s="13"/>
      <c r="L199" s="94"/>
      <c r="M199" s="183"/>
      <c r="N199" s="154"/>
    </row>
    <row r="200" spans="1:14" ht="15.75">
      <c r="A200" s="183"/>
      <c r="B200" s="183"/>
      <c r="C200" s="183"/>
      <c r="D200" s="210"/>
      <c r="E200" s="193"/>
      <c r="F200" s="194"/>
      <c r="G200" s="194"/>
      <c r="H200" s="211"/>
      <c r="I200" s="214"/>
      <c r="J200" s="158"/>
      <c r="K200" s="15"/>
      <c r="L200" s="29"/>
      <c r="M200" s="183"/>
      <c r="N200" s="155"/>
    </row>
    <row r="201" spans="1:14" ht="15.75" customHeight="1">
      <c r="A201" s="159">
        <v>9</v>
      </c>
      <c r="B201" s="159">
        <v>600</v>
      </c>
      <c r="C201" s="159">
        <v>60014</v>
      </c>
      <c r="D201" s="162" t="s">
        <v>61</v>
      </c>
      <c r="E201" s="153" t="s">
        <v>107</v>
      </c>
      <c r="F201" s="156">
        <f>G201</f>
        <v>280000</v>
      </c>
      <c r="G201" s="156">
        <f>H201+J201+L201+L202+L203+M201</f>
        <v>280000</v>
      </c>
      <c r="H201" s="212"/>
      <c r="I201" s="212" t="s">
        <v>140</v>
      </c>
      <c r="J201" s="156">
        <v>200000</v>
      </c>
      <c r="K201" s="11" t="s">
        <v>18</v>
      </c>
      <c r="L201" s="93"/>
      <c r="M201" s="159"/>
      <c r="N201" s="153" t="s">
        <v>19</v>
      </c>
    </row>
    <row r="202" spans="1:14" ht="15.75">
      <c r="A202" s="160"/>
      <c r="B202" s="160"/>
      <c r="C202" s="160"/>
      <c r="D202" s="163"/>
      <c r="E202" s="154"/>
      <c r="F202" s="157"/>
      <c r="G202" s="157"/>
      <c r="H202" s="213"/>
      <c r="I202" s="213"/>
      <c r="J202" s="157"/>
      <c r="K202" s="13" t="s">
        <v>20</v>
      </c>
      <c r="L202" s="94">
        <v>80000</v>
      </c>
      <c r="M202" s="160"/>
      <c r="N202" s="154"/>
    </row>
    <row r="203" spans="1:14" ht="15.75">
      <c r="A203" s="161"/>
      <c r="B203" s="161"/>
      <c r="C203" s="161"/>
      <c r="D203" s="164"/>
      <c r="E203" s="155"/>
      <c r="F203" s="158"/>
      <c r="G203" s="158"/>
      <c r="H203" s="214"/>
      <c r="I203" s="214"/>
      <c r="J203" s="158"/>
      <c r="K203" s="15" t="s">
        <v>21</v>
      </c>
      <c r="L203" s="29"/>
      <c r="M203" s="161"/>
      <c r="N203" s="155"/>
    </row>
    <row r="204" spans="1:14" s="91" customFormat="1" ht="15.75">
      <c r="A204" s="159">
        <v>10</v>
      </c>
      <c r="B204" s="183">
        <v>600</v>
      </c>
      <c r="C204" s="183">
        <v>60014</v>
      </c>
      <c r="D204" s="210" t="s">
        <v>61</v>
      </c>
      <c r="E204" s="153" t="s">
        <v>111</v>
      </c>
      <c r="F204" s="194">
        <f>G204</f>
        <v>475000</v>
      </c>
      <c r="G204" s="194">
        <f>H204+J204+L204+L205+L206+M204</f>
        <v>475000</v>
      </c>
      <c r="H204" s="212"/>
      <c r="I204" s="212" t="s">
        <v>140</v>
      </c>
      <c r="J204" s="156">
        <v>475000</v>
      </c>
      <c r="K204" s="13"/>
      <c r="L204" s="28"/>
      <c r="M204" s="159"/>
      <c r="N204" s="193" t="s">
        <v>19</v>
      </c>
    </row>
    <row r="205" spans="1:14" s="91" customFormat="1" ht="15.75">
      <c r="A205" s="160"/>
      <c r="B205" s="183"/>
      <c r="C205" s="183"/>
      <c r="D205" s="210"/>
      <c r="E205" s="154"/>
      <c r="F205" s="194"/>
      <c r="G205" s="194"/>
      <c r="H205" s="213"/>
      <c r="I205" s="213"/>
      <c r="J205" s="157"/>
      <c r="K205" s="13"/>
      <c r="L205" s="28"/>
      <c r="M205" s="160"/>
      <c r="N205" s="193"/>
    </row>
    <row r="206" spans="1:14" s="91" customFormat="1" ht="15.75">
      <c r="A206" s="161"/>
      <c r="B206" s="183"/>
      <c r="C206" s="183"/>
      <c r="D206" s="210"/>
      <c r="E206" s="155"/>
      <c r="F206" s="194"/>
      <c r="G206" s="194"/>
      <c r="H206" s="214"/>
      <c r="I206" s="214"/>
      <c r="J206" s="158"/>
      <c r="K206" s="13"/>
      <c r="L206" s="28"/>
      <c r="M206" s="161"/>
      <c r="N206" s="193"/>
    </row>
    <row r="207" spans="1:14" s="92" customFormat="1" ht="15.75" customHeight="1">
      <c r="A207" s="159">
        <v>11</v>
      </c>
      <c r="B207" s="159">
        <v>600</v>
      </c>
      <c r="C207" s="159">
        <v>60014</v>
      </c>
      <c r="D207" s="162" t="s">
        <v>61</v>
      </c>
      <c r="E207" s="153" t="s">
        <v>119</v>
      </c>
      <c r="F207" s="156">
        <f>G207</f>
        <v>550000</v>
      </c>
      <c r="G207" s="156">
        <f>H207+J207+L207+L208+L209+M207</f>
        <v>550000</v>
      </c>
      <c r="H207" s="212"/>
      <c r="I207" s="212" t="s">
        <v>140</v>
      </c>
      <c r="J207" s="156">
        <v>350000</v>
      </c>
      <c r="K207" s="11" t="s">
        <v>18</v>
      </c>
      <c r="L207" s="93"/>
      <c r="M207" s="159"/>
      <c r="N207" s="153" t="s">
        <v>19</v>
      </c>
    </row>
    <row r="208" spans="1:14" s="92" customFormat="1" ht="15.75">
      <c r="A208" s="160"/>
      <c r="B208" s="160"/>
      <c r="C208" s="160"/>
      <c r="D208" s="163"/>
      <c r="E208" s="154"/>
      <c r="F208" s="157"/>
      <c r="G208" s="157"/>
      <c r="H208" s="213"/>
      <c r="I208" s="213"/>
      <c r="J208" s="157"/>
      <c r="K208" s="13" t="s">
        <v>20</v>
      </c>
      <c r="L208" s="94">
        <v>200000</v>
      </c>
      <c r="M208" s="160"/>
      <c r="N208" s="154"/>
    </row>
    <row r="209" spans="1:14" s="92" customFormat="1" ht="15.75">
      <c r="A209" s="161"/>
      <c r="B209" s="161"/>
      <c r="C209" s="161"/>
      <c r="D209" s="164"/>
      <c r="E209" s="155"/>
      <c r="F209" s="158"/>
      <c r="G209" s="158"/>
      <c r="H209" s="214"/>
      <c r="I209" s="214"/>
      <c r="J209" s="158"/>
      <c r="K209" s="15" t="s">
        <v>21</v>
      </c>
      <c r="L209" s="29"/>
      <c r="M209" s="161"/>
      <c r="N209" s="155"/>
    </row>
    <row r="210" spans="1:14" ht="16.5" customHeight="1">
      <c r="A210" s="183">
        <v>12</v>
      </c>
      <c r="B210" s="183">
        <v>600</v>
      </c>
      <c r="C210" s="183">
        <v>60014</v>
      </c>
      <c r="D210" s="210" t="s">
        <v>61</v>
      </c>
      <c r="E210" s="193" t="s">
        <v>110</v>
      </c>
      <c r="F210" s="194">
        <f>G210</f>
        <v>280000</v>
      </c>
      <c r="G210" s="194">
        <f>H210+J210+L210+L211+L212+M210</f>
        <v>280000</v>
      </c>
      <c r="H210" s="211"/>
      <c r="I210" s="212" t="s">
        <v>140</v>
      </c>
      <c r="J210" s="194">
        <v>200000</v>
      </c>
      <c r="K210" s="11" t="s">
        <v>18</v>
      </c>
      <c r="L210" s="93"/>
      <c r="M210" s="183"/>
      <c r="N210" s="193" t="s">
        <v>19</v>
      </c>
    </row>
    <row r="211" spans="1:14" ht="15.75">
      <c r="A211" s="183"/>
      <c r="B211" s="183"/>
      <c r="C211" s="183"/>
      <c r="D211" s="210"/>
      <c r="E211" s="193"/>
      <c r="F211" s="194"/>
      <c r="G211" s="194"/>
      <c r="H211" s="211"/>
      <c r="I211" s="213"/>
      <c r="J211" s="194"/>
      <c r="K211" s="13" t="s">
        <v>20</v>
      </c>
      <c r="L211" s="94">
        <v>80000</v>
      </c>
      <c r="M211" s="183"/>
      <c r="N211" s="193"/>
    </row>
    <row r="212" spans="1:14" ht="15.75">
      <c r="A212" s="183"/>
      <c r="B212" s="183"/>
      <c r="C212" s="183"/>
      <c r="D212" s="210"/>
      <c r="E212" s="193"/>
      <c r="F212" s="194"/>
      <c r="G212" s="194"/>
      <c r="H212" s="211"/>
      <c r="I212" s="214"/>
      <c r="J212" s="194"/>
      <c r="K212" s="15" t="s">
        <v>21</v>
      </c>
      <c r="L212" s="29"/>
      <c r="M212" s="183"/>
      <c r="N212" s="193"/>
    </row>
    <row r="213" spans="1:14" ht="16.5" customHeight="1">
      <c r="A213" s="183">
        <v>13</v>
      </c>
      <c r="B213" s="183">
        <v>600</v>
      </c>
      <c r="C213" s="183">
        <v>60014</v>
      </c>
      <c r="D213" s="210" t="s">
        <v>61</v>
      </c>
      <c r="E213" s="193" t="s">
        <v>127</v>
      </c>
      <c r="F213" s="194">
        <f>G213</f>
        <v>390000</v>
      </c>
      <c r="G213" s="194">
        <f>H213+J213+L213+L214+L215+M213</f>
        <v>390000</v>
      </c>
      <c r="H213" s="211"/>
      <c r="I213" s="212" t="s">
        <v>140</v>
      </c>
      <c r="J213" s="194">
        <v>390000</v>
      </c>
      <c r="K213" s="11"/>
      <c r="L213" s="93"/>
      <c r="M213" s="183"/>
      <c r="N213" s="193" t="s">
        <v>19</v>
      </c>
    </row>
    <row r="214" spans="1:14" ht="15.75">
      <c r="A214" s="183"/>
      <c r="B214" s="183"/>
      <c r="C214" s="183"/>
      <c r="D214" s="210"/>
      <c r="E214" s="193"/>
      <c r="F214" s="194"/>
      <c r="G214" s="194"/>
      <c r="H214" s="211"/>
      <c r="I214" s="213"/>
      <c r="J214" s="194"/>
      <c r="K214" s="13"/>
      <c r="L214" s="94"/>
      <c r="M214" s="183"/>
      <c r="N214" s="193"/>
    </row>
    <row r="215" spans="1:14" ht="15.75">
      <c r="A215" s="183"/>
      <c r="B215" s="183"/>
      <c r="C215" s="183"/>
      <c r="D215" s="210"/>
      <c r="E215" s="193"/>
      <c r="F215" s="194"/>
      <c r="G215" s="194"/>
      <c r="H215" s="211"/>
      <c r="I215" s="214"/>
      <c r="J215" s="194"/>
      <c r="K215" s="15"/>
      <c r="L215" s="29"/>
      <c r="M215" s="183"/>
      <c r="N215" s="193"/>
    </row>
    <row r="216" spans="1:14" s="92" customFormat="1" ht="15" customHeight="1">
      <c r="A216" s="183">
        <v>14</v>
      </c>
      <c r="B216" s="183">
        <v>600</v>
      </c>
      <c r="C216" s="183">
        <v>60014</v>
      </c>
      <c r="D216" s="210" t="s">
        <v>61</v>
      </c>
      <c r="E216" s="193" t="s">
        <v>123</v>
      </c>
      <c r="F216" s="194">
        <f>G216</f>
        <v>300000</v>
      </c>
      <c r="G216" s="194">
        <f>H216+J216+L216+L217+L218+M216</f>
        <v>300000</v>
      </c>
      <c r="H216" s="211"/>
      <c r="I216" s="212" t="s">
        <v>140</v>
      </c>
      <c r="J216" s="194">
        <v>220000</v>
      </c>
      <c r="K216" s="11" t="s">
        <v>18</v>
      </c>
      <c r="L216" s="93"/>
      <c r="M216" s="183"/>
      <c r="N216" s="193" t="s">
        <v>19</v>
      </c>
    </row>
    <row r="217" spans="1:14" s="92" customFormat="1" ht="15.75">
      <c r="A217" s="183"/>
      <c r="B217" s="183"/>
      <c r="C217" s="183"/>
      <c r="D217" s="210"/>
      <c r="E217" s="193"/>
      <c r="F217" s="194"/>
      <c r="G217" s="194"/>
      <c r="H217" s="211"/>
      <c r="I217" s="213"/>
      <c r="J217" s="194"/>
      <c r="K217" s="13" t="s">
        <v>20</v>
      </c>
      <c r="L217" s="94">
        <v>80000</v>
      </c>
      <c r="M217" s="183"/>
      <c r="N217" s="193"/>
    </row>
    <row r="218" spans="1:14" s="92" customFormat="1" ht="15.75">
      <c r="A218" s="183"/>
      <c r="B218" s="183"/>
      <c r="C218" s="183"/>
      <c r="D218" s="210"/>
      <c r="E218" s="193"/>
      <c r="F218" s="194"/>
      <c r="G218" s="194"/>
      <c r="H218" s="211"/>
      <c r="I218" s="214"/>
      <c r="J218" s="194"/>
      <c r="K218" s="15" t="s">
        <v>21</v>
      </c>
      <c r="L218" s="29"/>
      <c r="M218" s="183"/>
      <c r="N218" s="193"/>
    </row>
    <row r="219" spans="1:14" s="92" customFormat="1" ht="15" customHeight="1">
      <c r="A219" s="183">
        <v>15</v>
      </c>
      <c r="B219" s="183">
        <v>600</v>
      </c>
      <c r="C219" s="183">
        <v>60014</v>
      </c>
      <c r="D219" s="210" t="s">
        <v>61</v>
      </c>
      <c r="E219" s="193" t="s">
        <v>125</v>
      </c>
      <c r="F219" s="194">
        <f>G219</f>
        <v>400000</v>
      </c>
      <c r="G219" s="194">
        <f>H219+J219+L219+L220+L221+M219</f>
        <v>400000</v>
      </c>
      <c r="H219" s="211"/>
      <c r="I219" s="212" t="s">
        <v>140</v>
      </c>
      <c r="J219" s="194">
        <v>400000</v>
      </c>
      <c r="K219" s="11"/>
      <c r="L219" s="93"/>
      <c r="M219" s="183"/>
      <c r="N219" s="193" t="s">
        <v>19</v>
      </c>
    </row>
    <row r="220" spans="1:14" s="92" customFormat="1" ht="15.75">
      <c r="A220" s="183"/>
      <c r="B220" s="183"/>
      <c r="C220" s="183"/>
      <c r="D220" s="210"/>
      <c r="E220" s="193"/>
      <c r="F220" s="194"/>
      <c r="G220" s="194"/>
      <c r="H220" s="211"/>
      <c r="I220" s="213"/>
      <c r="J220" s="194"/>
      <c r="K220" s="13"/>
      <c r="L220" s="94"/>
      <c r="M220" s="183"/>
      <c r="N220" s="193"/>
    </row>
    <row r="221" spans="1:14" s="92" customFormat="1" ht="15.75">
      <c r="A221" s="183"/>
      <c r="B221" s="183"/>
      <c r="C221" s="183"/>
      <c r="D221" s="210"/>
      <c r="E221" s="193"/>
      <c r="F221" s="194"/>
      <c r="G221" s="194"/>
      <c r="H221" s="211"/>
      <c r="I221" s="214"/>
      <c r="J221" s="194"/>
      <c r="K221" s="15"/>
      <c r="L221" s="29"/>
      <c r="M221" s="183"/>
      <c r="N221" s="193"/>
    </row>
    <row r="222" spans="1:14" s="92" customFormat="1" ht="15" customHeight="1">
      <c r="A222" s="183">
        <v>16</v>
      </c>
      <c r="B222" s="183">
        <v>600</v>
      </c>
      <c r="C222" s="183">
        <v>60014</v>
      </c>
      <c r="D222" s="210" t="s">
        <v>61</v>
      </c>
      <c r="E222" s="193" t="s">
        <v>122</v>
      </c>
      <c r="F222" s="194">
        <f>G222</f>
        <v>540000</v>
      </c>
      <c r="G222" s="194">
        <f>H222+J222+L222+L223+L224+M222</f>
        <v>540000</v>
      </c>
      <c r="H222" s="211"/>
      <c r="I222" s="212" t="s">
        <v>140</v>
      </c>
      <c r="J222" s="194">
        <v>450000</v>
      </c>
      <c r="K222" s="11" t="s">
        <v>18</v>
      </c>
      <c r="L222" s="93"/>
      <c r="M222" s="183"/>
      <c r="N222" s="193" t="s">
        <v>19</v>
      </c>
    </row>
    <row r="223" spans="1:14" s="92" customFormat="1" ht="15.75">
      <c r="A223" s="183"/>
      <c r="B223" s="183"/>
      <c r="C223" s="183"/>
      <c r="D223" s="210"/>
      <c r="E223" s="193"/>
      <c r="F223" s="194"/>
      <c r="G223" s="194"/>
      <c r="H223" s="211"/>
      <c r="I223" s="213"/>
      <c r="J223" s="194"/>
      <c r="K223" s="13" t="s">
        <v>20</v>
      </c>
      <c r="L223" s="94">
        <v>90000</v>
      </c>
      <c r="M223" s="183"/>
      <c r="N223" s="193"/>
    </row>
    <row r="224" spans="1:14" s="92" customFormat="1" ht="15.75">
      <c r="A224" s="183"/>
      <c r="B224" s="183"/>
      <c r="C224" s="183"/>
      <c r="D224" s="210"/>
      <c r="E224" s="193"/>
      <c r="F224" s="194"/>
      <c r="G224" s="194"/>
      <c r="H224" s="211"/>
      <c r="I224" s="214"/>
      <c r="J224" s="194"/>
      <c r="K224" s="15" t="s">
        <v>21</v>
      </c>
      <c r="L224" s="29"/>
      <c r="M224" s="183"/>
      <c r="N224" s="193"/>
    </row>
    <row r="225" spans="1:14" s="92" customFormat="1" ht="16.5" customHeight="1">
      <c r="A225" s="183">
        <v>17</v>
      </c>
      <c r="B225" s="183">
        <v>600</v>
      </c>
      <c r="C225" s="183">
        <v>60014</v>
      </c>
      <c r="D225" s="210" t="s">
        <v>61</v>
      </c>
      <c r="E225" s="193" t="s">
        <v>120</v>
      </c>
      <c r="F225" s="194">
        <f>G225</f>
        <v>210000</v>
      </c>
      <c r="G225" s="194">
        <f>H225+J225+L225+L226+L227+M225</f>
        <v>210000</v>
      </c>
      <c r="H225" s="211"/>
      <c r="I225" s="212" t="s">
        <v>140</v>
      </c>
      <c r="J225" s="194">
        <v>170000</v>
      </c>
      <c r="K225" s="11" t="s">
        <v>18</v>
      </c>
      <c r="L225" s="93"/>
      <c r="M225" s="183"/>
      <c r="N225" s="193" t="s">
        <v>19</v>
      </c>
    </row>
    <row r="226" spans="1:14" s="92" customFormat="1" ht="15.75">
      <c r="A226" s="183"/>
      <c r="B226" s="183"/>
      <c r="C226" s="183"/>
      <c r="D226" s="210"/>
      <c r="E226" s="193"/>
      <c r="F226" s="194"/>
      <c r="G226" s="194"/>
      <c r="H226" s="211"/>
      <c r="I226" s="213"/>
      <c r="J226" s="194"/>
      <c r="K226" s="13" t="s">
        <v>20</v>
      </c>
      <c r="L226" s="94">
        <v>40000</v>
      </c>
      <c r="M226" s="183"/>
      <c r="N226" s="193"/>
    </row>
    <row r="227" spans="1:14" s="92" customFormat="1" ht="15.75">
      <c r="A227" s="183"/>
      <c r="B227" s="183"/>
      <c r="C227" s="183"/>
      <c r="D227" s="210"/>
      <c r="E227" s="193"/>
      <c r="F227" s="194"/>
      <c r="G227" s="194"/>
      <c r="H227" s="211"/>
      <c r="I227" s="214"/>
      <c r="J227" s="194"/>
      <c r="K227" s="15" t="s">
        <v>21</v>
      </c>
      <c r="L227" s="29"/>
      <c r="M227" s="183"/>
      <c r="N227" s="193"/>
    </row>
    <row r="228" spans="1:14" ht="16.5" customHeight="1">
      <c r="A228" s="183">
        <v>18</v>
      </c>
      <c r="B228" s="183">
        <v>600</v>
      </c>
      <c r="C228" s="183">
        <v>60014</v>
      </c>
      <c r="D228" s="210" t="s">
        <v>61</v>
      </c>
      <c r="E228" s="193" t="s">
        <v>121</v>
      </c>
      <c r="F228" s="194">
        <f>G228</f>
        <v>600000</v>
      </c>
      <c r="G228" s="194">
        <f>H228+J228+L228+L229+L230+M228</f>
        <v>600000</v>
      </c>
      <c r="H228" s="211"/>
      <c r="I228" s="212" t="s">
        <v>140</v>
      </c>
      <c r="J228" s="194">
        <v>600000</v>
      </c>
      <c r="K228" s="11"/>
      <c r="L228" s="93"/>
      <c r="M228" s="183"/>
      <c r="N228" s="193" t="s">
        <v>19</v>
      </c>
    </row>
    <row r="229" spans="1:14" ht="15.75">
      <c r="A229" s="183"/>
      <c r="B229" s="183"/>
      <c r="C229" s="183"/>
      <c r="D229" s="210"/>
      <c r="E229" s="193"/>
      <c r="F229" s="194"/>
      <c r="G229" s="194"/>
      <c r="H229" s="211"/>
      <c r="I229" s="213"/>
      <c r="J229" s="194"/>
      <c r="K229" s="13"/>
      <c r="L229" s="94"/>
      <c r="M229" s="183"/>
      <c r="N229" s="193"/>
    </row>
    <row r="230" spans="1:14" ht="15.75">
      <c r="A230" s="183"/>
      <c r="B230" s="183"/>
      <c r="C230" s="183"/>
      <c r="D230" s="210"/>
      <c r="E230" s="193"/>
      <c r="F230" s="194"/>
      <c r="G230" s="194"/>
      <c r="H230" s="211"/>
      <c r="I230" s="214"/>
      <c r="J230" s="194"/>
      <c r="K230" s="15"/>
      <c r="L230" s="29"/>
      <c r="M230" s="183"/>
      <c r="N230" s="193"/>
    </row>
    <row r="231" spans="1:14" ht="15" customHeight="1">
      <c r="A231" s="159">
        <v>19</v>
      </c>
      <c r="B231" s="159">
        <v>801</v>
      </c>
      <c r="C231" s="159">
        <v>80120</v>
      </c>
      <c r="D231" s="162" t="s">
        <v>61</v>
      </c>
      <c r="E231" s="153" t="s">
        <v>136</v>
      </c>
      <c r="F231" s="156">
        <v>350000</v>
      </c>
      <c r="G231" s="156">
        <v>350000</v>
      </c>
      <c r="H231" s="156">
        <v>350000</v>
      </c>
      <c r="I231" s="104"/>
      <c r="J231" s="156"/>
      <c r="K231" s="11"/>
      <c r="L231" s="12"/>
      <c r="M231" s="156"/>
      <c r="N231" s="153" t="s">
        <v>100</v>
      </c>
    </row>
    <row r="232" spans="1:14" ht="15.75">
      <c r="A232" s="160"/>
      <c r="B232" s="160"/>
      <c r="C232" s="160"/>
      <c r="D232" s="163"/>
      <c r="E232" s="154"/>
      <c r="F232" s="157"/>
      <c r="G232" s="157"/>
      <c r="H232" s="157"/>
      <c r="I232" s="118"/>
      <c r="J232" s="157"/>
      <c r="K232" s="13"/>
      <c r="L232" s="14"/>
      <c r="M232" s="157"/>
      <c r="N232" s="154"/>
    </row>
    <row r="233" spans="1:14" ht="15.75">
      <c r="A233" s="161"/>
      <c r="B233" s="161"/>
      <c r="C233" s="161"/>
      <c r="D233" s="164"/>
      <c r="E233" s="155"/>
      <c r="F233" s="158"/>
      <c r="G233" s="158"/>
      <c r="H233" s="158"/>
      <c r="I233" s="75"/>
      <c r="J233" s="158"/>
      <c r="K233" s="15"/>
      <c r="L233" s="16"/>
      <c r="M233" s="158"/>
      <c r="N233" s="155"/>
    </row>
    <row r="234" spans="1:14" ht="15" customHeight="1">
      <c r="A234" s="159">
        <v>20</v>
      </c>
      <c r="B234" s="159">
        <v>801</v>
      </c>
      <c r="C234" s="159">
        <v>80120</v>
      </c>
      <c r="D234" s="162" t="s">
        <v>61</v>
      </c>
      <c r="E234" s="153" t="s">
        <v>62</v>
      </c>
      <c r="F234" s="156">
        <v>150000</v>
      </c>
      <c r="G234" s="156">
        <v>150000</v>
      </c>
      <c r="H234" s="156">
        <v>150000</v>
      </c>
      <c r="I234" s="104"/>
      <c r="J234" s="156"/>
      <c r="K234" s="11"/>
      <c r="L234" s="12"/>
      <c r="M234" s="156"/>
      <c r="N234" s="153" t="s">
        <v>103</v>
      </c>
    </row>
    <row r="235" spans="1:14" ht="15.75">
      <c r="A235" s="160"/>
      <c r="B235" s="160"/>
      <c r="C235" s="160"/>
      <c r="D235" s="163"/>
      <c r="E235" s="154"/>
      <c r="F235" s="157"/>
      <c r="G235" s="157"/>
      <c r="H235" s="157"/>
      <c r="I235" s="118"/>
      <c r="J235" s="157"/>
      <c r="K235" s="13"/>
      <c r="L235" s="14"/>
      <c r="M235" s="157"/>
      <c r="N235" s="154"/>
    </row>
    <row r="236" spans="1:14" ht="15.75">
      <c r="A236" s="161"/>
      <c r="B236" s="161"/>
      <c r="C236" s="161"/>
      <c r="D236" s="164"/>
      <c r="E236" s="155"/>
      <c r="F236" s="158"/>
      <c r="G236" s="158"/>
      <c r="H236" s="158"/>
      <c r="I236" s="75"/>
      <c r="J236" s="158"/>
      <c r="K236" s="15"/>
      <c r="L236" s="16"/>
      <c r="M236" s="158"/>
      <c r="N236" s="155"/>
    </row>
    <row r="237" spans="1:14" s="39" customFormat="1" ht="15" customHeight="1">
      <c r="A237" s="159">
        <v>21</v>
      </c>
      <c r="B237" s="159">
        <v>801</v>
      </c>
      <c r="C237" s="159">
        <v>80120</v>
      </c>
      <c r="D237" s="162" t="s">
        <v>61</v>
      </c>
      <c r="E237" s="153" t="s">
        <v>139</v>
      </c>
      <c r="F237" s="156">
        <f>G237</f>
        <v>58235</v>
      </c>
      <c r="G237" s="156">
        <f>H237</f>
        <v>58235</v>
      </c>
      <c r="H237" s="156">
        <v>58235</v>
      </c>
      <c r="I237" s="104"/>
      <c r="J237" s="156"/>
      <c r="K237" s="11"/>
      <c r="L237" s="12"/>
      <c r="M237" s="156"/>
      <c r="N237" s="153" t="s">
        <v>39</v>
      </c>
    </row>
    <row r="238" spans="1:14" s="39" customFormat="1" ht="15.75">
      <c r="A238" s="160"/>
      <c r="B238" s="160"/>
      <c r="C238" s="160"/>
      <c r="D238" s="163"/>
      <c r="E238" s="154"/>
      <c r="F238" s="157"/>
      <c r="G238" s="157"/>
      <c r="H238" s="157"/>
      <c r="I238" s="118"/>
      <c r="J238" s="157"/>
      <c r="K238" s="13"/>
      <c r="L238" s="14"/>
      <c r="M238" s="157"/>
      <c r="N238" s="154"/>
    </row>
    <row r="239" spans="1:14" s="39" customFormat="1" ht="15.75">
      <c r="A239" s="161"/>
      <c r="B239" s="161"/>
      <c r="C239" s="161"/>
      <c r="D239" s="164"/>
      <c r="E239" s="155"/>
      <c r="F239" s="158"/>
      <c r="G239" s="158"/>
      <c r="H239" s="158"/>
      <c r="I239" s="75"/>
      <c r="J239" s="158"/>
      <c r="K239" s="15"/>
      <c r="L239" s="16"/>
      <c r="M239" s="158"/>
      <c r="N239" s="155"/>
    </row>
    <row r="240" spans="1:14" s="41" customFormat="1" ht="15" customHeight="1">
      <c r="A240" s="159">
        <v>22</v>
      </c>
      <c r="B240" s="159">
        <v>801</v>
      </c>
      <c r="C240" s="159">
        <v>80130</v>
      </c>
      <c r="D240" s="162" t="s">
        <v>84</v>
      </c>
      <c r="E240" s="153" t="s">
        <v>63</v>
      </c>
      <c r="F240" s="156">
        <v>112100</v>
      </c>
      <c r="G240" s="156">
        <f>H240+J240+L240+L241+L242+M240</f>
        <v>112100</v>
      </c>
      <c r="H240" s="156">
        <v>112100</v>
      </c>
      <c r="I240" s="104"/>
      <c r="J240" s="302"/>
      <c r="K240" s="56"/>
      <c r="L240" s="57"/>
      <c r="M240" s="302"/>
      <c r="N240" s="153" t="s">
        <v>24</v>
      </c>
    </row>
    <row r="241" spans="1:14" s="60" customFormat="1" ht="15.75">
      <c r="A241" s="160"/>
      <c r="B241" s="160"/>
      <c r="C241" s="160"/>
      <c r="D241" s="163"/>
      <c r="E241" s="154"/>
      <c r="F241" s="157"/>
      <c r="G241" s="157"/>
      <c r="H241" s="157"/>
      <c r="I241" s="118"/>
      <c r="J241" s="303"/>
      <c r="K241" s="58"/>
      <c r="L241" s="59"/>
      <c r="M241" s="303"/>
      <c r="N241" s="154"/>
    </row>
    <row r="242" spans="1:14" s="63" customFormat="1" ht="15.75">
      <c r="A242" s="161"/>
      <c r="B242" s="161"/>
      <c r="C242" s="161"/>
      <c r="D242" s="164"/>
      <c r="E242" s="155"/>
      <c r="F242" s="158"/>
      <c r="G242" s="158"/>
      <c r="H242" s="158"/>
      <c r="I242" s="75"/>
      <c r="J242" s="304"/>
      <c r="K242" s="61"/>
      <c r="L242" s="62"/>
      <c r="M242" s="304"/>
      <c r="N242" s="155"/>
    </row>
    <row r="243" spans="1:14" s="45" customFormat="1" ht="15" customHeight="1">
      <c r="A243" s="159">
        <v>23</v>
      </c>
      <c r="B243" s="159">
        <v>801</v>
      </c>
      <c r="C243" s="159">
        <v>80120</v>
      </c>
      <c r="D243" s="162" t="s">
        <v>61</v>
      </c>
      <c r="E243" s="153" t="s">
        <v>64</v>
      </c>
      <c r="F243" s="156">
        <v>88480</v>
      </c>
      <c r="G243" s="156">
        <v>88480</v>
      </c>
      <c r="H243" s="156">
        <v>88480</v>
      </c>
      <c r="I243" s="104"/>
      <c r="J243" s="156"/>
      <c r="K243" s="11"/>
      <c r="L243" s="12"/>
      <c r="M243" s="156"/>
      <c r="N243" s="153" t="s">
        <v>105</v>
      </c>
    </row>
    <row r="244" spans="1:14" s="45" customFormat="1" ht="18" customHeight="1">
      <c r="A244" s="160"/>
      <c r="B244" s="160"/>
      <c r="C244" s="160"/>
      <c r="D244" s="163"/>
      <c r="E244" s="154"/>
      <c r="F244" s="157"/>
      <c r="G244" s="157"/>
      <c r="H244" s="157"/>
      <c r="I244" s="118"/>
      <c r="J244" s="157"/>
      <c r="K244" s="13"/>
      <c r="L244" s="14"/>
      <c r="M244" s="157"/>
      <c r="N244" s="154"/>
    </row>
    <row r="245" spans="1:18" s="45" customFormat="1" ht="18" customHeight="1">
      <c r="A245" s="161"/>
      <c r="B245" s="161"/>
      <c r="C245" s="161"/>
      <c r="D245" s="164"/>
      <c r="E245" s="155"/>
      <c r="F245" s="158"/>
      <c r="G245" s="158"/>
      <c r="H245" s="158"/>
      <c r="I245" s="75"/>
      <c r="J245" s="158"/>
      <c r="K245" s="15"/>
      <c r="L245" s="16"/>
      <c r="M245" s="158"/>
      <c r="N245" s="155"/>
      <c r="R245" s="46"/>
    </row>
    <row r="246" spans="1:18" s="45" customFormat="1" ht="15" customHeight="1">
      <c r="A246" s="159">
        <v>24</v>
      </c>
      <c r="B246" s="159">
        <v>852</v>
      </c>
      <c r="C246" s="159">
        <v>85202</v>
      </c>
      <c r="D246" s="162" t="s">
        <v>61</v>
      </c>
      <c r="E246" s="153" t="s">
        <v>155</v>
      </c>
      <c r="F246" s="156">
        <v>19243</v>
      </c>
      <c r="G246" s="156">
        <f>F246</f>
        <v>19243</v>
      </c>
      <c r="H246" s="156">
        <f>F246</f>
        <v>19243</v>
      </c>
      <c r="I246" s="104"/>
      <c r="J246" s="156"/>
      <c r="K246" s="11"/>
      <c r="L246" s="12"/>
      <c r="M246" s="156"/>
      <c r="N246" s="153" t="s">
        <v>24</v>
      </c>
      <c r="R246" s="46"/>
    </row>
    <row r="247" spans="1:14" s="45" customFormat="1" ht="15.75">
      <c r="A247" s="160"/>
      <c r="B247" s="160"/>
      <c r="C247" s="160"/>
      <c r="D247" s="163"/>
      <c r="E247" s="154"/>
      <c r="F247" s="157"/>
      <c r="G247" s="157"/>
      <c r="H247" s="157"/>
      <c r="I247" s="118"/>
      <c r="J247" s="157"/>
      <c r="K247" s="13"/>
      <c r="L247" s="14"/>
      <c r="M247" s="157"/>
      <c r="N247" s="154"/>
    </row>
    <row r="248" spans="1:14" ht="15.75">
      <c r="A248" s="161"/>
      <c r="B248" s="161"/>
      <c r="C248" s="161"/>
      <c r="D248" s="164"/>
      <c r="E248" s="155"/>
      <c r="F248" s="158"/>
      <c r="G248" s="158"/>
      <c r="H248" s="158"/>
      <c r="I248" s="75"/>
      <c r="J248" s="158"/>
      <c r="K248" s="15"/>
      <c r="L248" s="16"/>
      <c r="M248" s="158"/>
      <c r="N248" s="155"/>
    </row>
    <row r="249" spans="1:18" s="45" customFormat="1" ht="15" customHeight="1">
      <c r="A249" s="159">
        <v>25</v>
      </c>
      <c r="B249" s="159">
        <v>854</v>
      </c>
      <c r="C249" s="159">
        <v>85403</v>
      </c>
      <c r="D249" s="162" t="s">
        <v>61</v>
      </c>
      <c r="E249" s="153" t="s">
        <v>65</v>
      </c>
      <c r="F249" s="156">
        <v>140000</v>
      </c>
      <c r="G249" s="156">
        <v>140000</v>
      </c>
      <c r="H249" s="156">
        <v>140000</v>
      </c>
      <c r="I249" s="104"/>
      <c r="J249" s="156"/>
      <c r="K249" s="11"/>
      <c r="L249" s="12"/>
      <c r="M249" s="156"/>
      <c r="N249" s="153" t="s">
        <v>104</v>
      </c>
      <c r="R249" s="46"/>
    </row>
    <row r="250" spans="1:14" s="45" customFormat="1" ht="15.75">
      <c r="A250" s="160"/>
      <c r="B250" s="160"/>
      <c r="C250" s="160"/>
      <c r="D250" s="163"/>
      <c r="E250" s="154"/>
      <c r="F250" s="157"/>
      <c r="G250" s="157"/>
      <c r="H250" s="157"/>
      <c r="I250" s="118"/>
      <c r="J250" s="157"/>
      <c r="K250" s="13"/>
      <c r="L250" s="14"/>
      <c r="M250" s="157"/>
      <c r="N250" s="154"/>
    </row>
    <row r="251" spans="1:14" ht="15.75">
      <c r="A251" s="161"/>
      <c r="B251" s="161"/>
      <c r="C251" s="161"/>
      <c r="D251" s="164"/>
      <c r="E251" s="155"/>
      <c r="F251" s="158"/>
      <c r="G251" s="158"/>
      <c r="H251" s="158"/>
      <c r="I251" s="75"/>
      <c r="J251" s="158"/>
      <c r="K251" s="15"/>
      <c r="L251" s="16"/>
      <c r="M251" s="158"/>
      <c r="N251" s="155"/>
    </row>
    <row r="252" spans="1:14" ht="15" customHeight="1">
      <c r="A252" s="159">
        <v>26</v>
      </c>
      <c r="B252" s="159">
        <v>854</v>
      </c>
      <c r="C252" s="159">
        <v>85403</v>
      </c>
      <c r="D252" s="162" t="s">
        <v>61</v>
      </c>
      <c r="E252" s="153" t="s">
        <v>66</v>
      </c>
      <c r="F252" s="156">
        <v>50000</v>
      </c>
      <c r="G252" s="156">
        <v>50000</v>
      </c>
      <c r="H252" s="156">
        <v>50000</v>
      </c>
      <c r="I252" s="104"/>
      <c r="J252" s="156"/>
      <c r="K252" s="11"/>
      <c r="L252" s="12"/>
      <c r="M252" s="156"/>
      <c r="N252" s="305" t="s">
        <v>104</v>
      </c>
    </row>
    <row r="253" spans="1:14" ht="15.75">
      <c r="A253" s="160"/>
      <c r="B253" s="160"/>
      <c r="C253" s="160"/>
      <c r="D253" s="163"/>
      <c r="E253" s="154"/>
      <c r="F253" s="157"/>
      <c r="G253" s="157"/>
      <c r="H253" s="157"/>
      <c r="I253" s="118"/>
      <c r="J253" s="157"/>
      <c r="K253" s="13"/>
      <c r="L253" s="14"/>
      <c r="M253" s="157"/>
      <c r="N253" s="306"/>
    </row>
    <row r="254" spans="1:14" ht="15.75">
      <c r="A254" s="161"/>
      <c r="B254" s="161"/>
      <c r="C254" s="161"/>
      <c r="D254" s="164"/>
      <c r="E254" s="155"/>
      <c r="F254" s="158"/>
      <c r="G254" s="158"/>
      <c r="H254" s="158"/>
      <c r="I254" s="75"/>
      <c r="J254" s="158"/>
      <c r="K254" s="15"/>
      <c r="L254" s="16"/>
      <c r="M254" s="158"/>
      <c r="N254" s="307"/>
    </row>
    <row r="255" spans="1:14" ht="18.75">
      <c r="A255" s="296" t="s">
        <v>67</v>
      </c>
      <c r="B255" s="296"/>
      <c r="C255" s="296"/>
      <c r="D255" s="296"/>
      <c r="E255" s="296"/>
      <c r="F255" s="35">
        <f aca="true" t="shared" si="1" ref="F255:L255">SUM(F177:F254)</f>
        <v>9473058</v>
      </c>
      <c r="G255" s="35">
        <f t="shared" si="1"/>
        <v>8873058</v>
      </c>
      <c r="H255" s="35">
        <f t="shared" si="1"/>
        <v>1068058</v>
      </c>
      <c r="I255" s="35"/>
      <c r="J255" s="35">
        <f t="shared" si="1"/>
        <v>6430000</v>
      </c>
      <c r="K255" s="35">
        <f t="shared" si="1"/>
        <v>0</v>
      </c>
      <c r="L255" s="35">
        <f t="shared" si="1"/>
        <v>1375000</v>
      </c>
      <c r="M255" s="35">
        <f>SUM(M177:M245)</f>
        <v>0</v>
      </c>
      <c r="N255" s="10"/>
    </row>
  </sheetData>
  <sheetProtection/>
  <mergeCells count="874">
    <mergeCell ref="O98:O100"/>
    <mergeCell ref="J129:J131"/>
    <mergeCell ref="M129:M131"/>
    <mergeCell ref="N129:N131"/>
    <mergeCell ref="M101:M103"/>
    <mergeCell ref="N101:N103"/>
    <mergeCell ref="O126:O128"/>
    <mergeCell ref="N63:N65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F63:F65"/>
    <mergeCell ref="G63:G65"/>
    <mergeCell ref="H63:H65"/>
    <mergeCell ref="I63:I65"/>
    <mergeCell ref="J63:J65"/>
    <mergeCell ref="M63:M65"/>
    <mergeCell ref="I41:I43"/>
    <mergeCell ref="I28:I30"/>
    <mergeCell ref="G41:G43"/>
    <mergeCell ref="H41:H43"/>
    <mergeCell ref="H35:H37"/>
    <mergeCell ref="A63:A65"/>
    <mergeCell ref="B63:B65"/>
    <mergeCell ref="C63:C65"/>
    <mergeCell ref="D63:D65"/>
    <mergeCell ref="E63:E65"/>
    <mergeCell ref="J36:J37"/>
    <mergeCell ref="I16:I17"/>
    <mergeCell ref="I18:I20"/>
    <mergeCell ref="I33:I34"/>
    <mergeCell ref="I36:I37"/>
    <mergeCell ref="I26:I27"/>
    <mergeCell ref="J28:J30"/>
    <mergeCell ref="I10:J10"/>
    <mergeCell ref="J13:J14"/>
    <mergeCell ref="J16:J17"/>
    <mergeCell ref="J23:J24"/>
    <mergeCell ref="I13:I14"/>
    <mergeCell ref="I23:I24"/>
    <mergeCell ref="I89:I91"/>
    <mergeCell ref="I92:I94"/>
    <mergeCell ref="I95:I97"/>
    <mergeCell ref="I132:I134"/>
    <mergeCell ref="I135:I137"/>
    <mergeCell ref="I138:I140"/>
    <mergeCell ref="I129:I131"/>
    <mergeCell ref="I60:I62"/>
    <mergeCell ref="I68:I70"/>
    <mergeCell ref="I71:I73"/>
    <mergeCell ref="I74:I76"/>
    <mergeCell ref="I83:I85"/>
    <mergeCell ref="I86:I88"/>
    <mergeCell ref="J237:J239"/>
    <mergeCell ref="M237:M239"/>
    <mergeCell ref="H216:H218"/>
    <mergeCell ref="H201:H203"/>
    <mergeCell ref="M201:M203"/>
    <mergeCell ref="N237:N239"/>
    <mergeCell ref="N183:N185"/>
    <mergeCell ref="E198:E200"/>
    <mergeCell ref="F198:F200"/>
    <mergeCell ref="G198:G200"/>
    <mergeCell ref="H198:H200"/>
    <mergeCell ref="N198:N200"/>
    <mergeCell ref="J198:J200"/>
    <mergeCell ref="I198:I200"/>
    <mergeCell ref="I195:I197"/>
    <mergeCell ref="A237:A239"/>
    <mergeCell ref="B237:B239"/>
    <mergeCell ref="C237:C239"/>
    <mergeCell ref="D237:D239"/>
    <mergeCell ref="N192:N194"/>
    <mergeCell ref="M192:M194"/>
    <mergeCell ref="J201:J203"/>
    <mergeCell ref="N210:N212"/>
    <mergeCell ref="N216:N218"/>
    <mergeCell ref="H237:H239"/>
    <mergeCell ref="E237:E239"/>
    <mergeCell ref="F237:F239"/>
    <mergeCell ref="G237:G239"/>
    <mergeCell ref="E216:E218"/>
    <mergeCell ref="F216:F218"/>
    <mergeCell ref="G216:G218"/>
    <mergeCell ref="D192:D194"/>
    <mergeCell ref="G192:G194"/>
    <mergeCell ref="F192:F194"/>
    <mergeCell ref="E192:E194"/>
    <mergeCell ref="A216:A218"/>
    <mergeCell ref="B216:B218"/>
    <mergeCell ref="C216:C218"/>
    <mergeCell ref="D216:D218"/>
    <mergeCell ref="E189:E191"/>
    <mergeCell ref="F189:F191"/>
    <mergeCell ref="G189:G191"/>
    <mergeCell ref="F195:F197"/>
    <mergeCell ref="A198:A200"/>
    <mergeCell ref="B198:B200"/>
    <mergeCell ref="C198:C200"/>
    <mergeCell ref="D198:D200"/>
    <mergeCell ref="B192:B194"/>
    <mergeCell ref="C192:C194"/>
    <mergeCell ref="J192:J194"/>
    <mergeCell ref="J195:J197"/>
    <mergeCell ref="H189:H191"/>
    <mergeCell ref="J189:J191"/>
    <mergeCell ref="M189:M191"/>
    <mergeCell ref="M186:M188"/>
    <mergeCell ref="H192:H194"/>
    <mergeCell ref="I192:I194"/>
    <mergeCell ref="N195:N197"/>
    <mergeCell ref="N201:N203"/>
    <mergeCell ref="M198:M200"/>
    <mergeCell ref="M195:M197"/>
    <mergeCell ref="C183:C185"/>
    <mergeCell ref="D183:D185"/>
    <mergeCell ref="E183:E185"/>
    <mergeCell ref="J183:J185"/>
    <mergeCell ref="I183:I185"/>
    <mergeCell ref="M183:M185"/>
    <mergeCell ref="H204:H206"/>
    <mergeCell ref="J204:J206"/>
    <mergeCell ref="M204:M206"/>
    <mergeCell ref="H207:H209"/>
    <mergeCell ref="I204:I206"/>
    <mergeCell ref="I207:I209"/>
    <mergeCell ref="M216:M218"/>
    <mergeCell ref="M210:M212"/>
    <mergeCell ref="J207:J209"/>
    <mergeCell ref="M207:M209"/>
    <mergeCell ref="M213:M215"/>
    <mergeCell ref="N204:N206"/>
    <mergeCell ref="N207:N209"/>
    <mergeCell ref="G204:G206"/>
    <mergeCell ref="E210:E212"/>
    <mergeCell ref="F210:F212"/>
    <mergeCell ref="G210:G212"/>
    <mergeCell ref="E207:E209"/>
    <mergeCell ref="F207:F209"/>
    <mergeCell ref="G207:G209"/>
    <mergeCell ref="A204:A206"/>
    <mergeCell ref="B204:B206"/>
    <mergeCell ref="C204:C206"/>
    <mergeCell ref="D204:D206"/>
    <mergeCell ref="E204:E206"/>
    <mergeCell ref="F204:F206"/>
    <mergeCell ref="N180:N182"/>
    <mergeCell ref="A210:A212"/>
    <mergeCell ref="B210:B212"/>
    <mergeCell ref="C210:C212"/>
    <mergeCell ref="D210:D212"/>
    <mergeCell ref="F183:F185"/>
    <mergeCell ref="G183:G185"/>
    <mergeCell ref="H183:H185"/>
    <mergeCell ref="H210:H212"/>
    <mergeCell ref="J210:J212"/>
    <mergeCell ref="A192:A194"/>
    <mergeCell ref="G195:G197"/>
    <mergeCell ref="E201:E203"/>
    <mergeCell ref="F201:F203"/>
    <mergeCell ref="G201:G203"/>
    <mergeCell ref="A195:A197"/>
    <mergeCell ref="B195:B197"/>
    <mergeCell ref="C195:C197"/>
    <mergeCell ref="D195:D197"/>
    <mergeCell ref="E195:E197"/>
    <mergeCell ref="B180:B182"/>
    <mergeCell ref="D201:D203"/>
    <mergeCell ref="M180:M182"/>
    <mergeCell ref="E180:E182"/>
    <mergeCell ref="F180:F182"/>
    <mergeCell ref="J180:J182"/>
    <mergeCell ref="G180:G182"/>
    <mergeCell ref="H180:H182"/>
    <mergeCell ref="I180:I182"/>
    <mergeCell ref="H195:H197"/>
    <mergeCell ref="G101:G103"/>
    <mergeCell ref="H101:H103"/>
    <mergeCell ref="C180:C182"/>
    <mergeCell ref="D180:D182"/>
    <mergeCell ref="A201:A203"/>
    <mergeCell ref="B201:B203"/>
    <mergeCell ref="C201:C203"/>
    <mergeCell ref="A183:A185"/>
    <mergeCell ref="B183:B185"/>
    <mergeCell ref="A180:A182"/>
    <mergeCell ref="A101:A103"/>
    <mergeCell ref="B101:B103"/>
    <mergeCell ref="C101:C103"/>
    <mergeCell ref="D101:D103"/>
    <mergeCell ref="E101:E103"/>
    <mergeCell ref="F101:F103"/>
    <mergeCell ref="B44:E44"/>
    <mergeCell ref="A46:N46"/>
    <mergeCell ref="E60:E62"/>
    <mergeCell ref="F60:F62"/>
    <mergeCell ref="G60:G62"/>
    <mergeCell ref="H60:H62"/>
    <mergeCell ref="A60:A62"/>
    <mergeCell ref="B60:B62"/>
    <mergeCell ref="C60:C62"/>
    <mergeCell ref="D60:D62"/>
    <mergeCell ref="J60:J62"/>
    <mergeCell ref="N60:N62"/>
    <mergeCell ref="M60:M62"/>
    <mergeCell ref="N117:N119"/>
    <mergeCell ref="J111:J113"/>
    <mergeCell ref="J114:J116"/>
    <mergeCell ref="M111:M113"/>
    <mergeCell ref="M114:M116"/>
    <mergeCell ref="J101:J103"/>
    <mergeCell ref="N98:N100"/>
    <mergeCell ref="A117:A119"/>
    <mergeCell ref="H117:H119"/>
    <mergeCell ref="G117:G119"/>
    <mergeCell ref="J117:J119"/>
    <mergeCell ref="E117:E119"/>
    <mergeCell ref="B117:B119"/>
    <mergeCell ref="C117:C119"/>
    <mergeCell ref="D117:D119"/>
    <mergeCell ref="F117:F119"/>
    <mergeCell ref="I117:I119"/>
    <mergeCell ref="A175:E175"/>
    <mergeCell ref="G108:G110"/>
    <mergeCell ref="N108:N110"/>
    <mergeCell ref="M108:M110"/>
    <mergeCell ref="H108:H110"/>
    <mergeCell ref="J108:J110"/>
    <mergeCell ref="H114:H116"/>
    <mergeCell ref="H111:H113"/>
    <mergeCell ref="N111:N113"/>
    <mergeCell ref="N114:N116"/>
    <mergeCell ref="A104:A116"/>
    <mergeCell ref="C104:C116"/>
    <mergeCell ref="F111:F113"/>
    <mergeCell ref="F114:F116"/>
    <mergeCell ref="D108:D110"/>
    <mergeCell ref="E108:E110"/>
    <mergeCell ref="F108:F110"/>
    <mergeCell ref="F104:F107"/>
    <mergeCell ref="B104:B116"/>
    <mergeCell ref="D104:D107"/>
    <mergeCell ref="M54:M56"/>
    <mergeCell ref="N54:N56"/>
    <mergeCell ref="E54:E56"/>
    <mergeCell ref="F54:F56"/>
    <mergeCell ref="G54:G56"/>
    <mergeCell ref="H54:H56"/>
    <mergeCell ref="I54:I56"/>
    <mergeCell ref="C54:C56"/>
    <mergeCell ref="D54:D56"/>
    <mergeCell ref="D111:D113"/>
    <mergeCell ref="D114:D116"/>
    <mergeCell ref="E111:E113"/>
    <mergeCell ref="E114:E116"/>
    <mergeCell ref="M132:M134"/>
    <mergeCell ref="N132:N134"/>
    <mergeCell ref="G111:G113"/>
    <mergeCell ref="G114:G116"/>
    <mergeCell ref="I120:I122"/>
    <mergeCell ref="J120:J122"/>
    <mergeCell ref="M120:M122"/>
    <mergeCell ref="N120:N122"/>
    <mergeCell ref="I126:I128"/>
    <mergeCell ref="G132:G134"/>
    <mergeCell ref="G98:G100"/>
    <mergeCell ref="B98:B100"/>
    <mergeCell ref="C98:C100"/>
    <mergeCell ref="D98:D100"/>
    <mergeCell ref="F98:F100"/>
    <mergeCell ref="J132:J134"/>
    <mergeCell ref="B132:B134"/>
    <mergeCell ref="C132:C134"/>
    <mergeCell ref="H132:H134"/>
    <mergeCell ref="I101:I103"/>
    <mergeCell ref="C95:C97"/>
    <mergeCell ref="D95:D97"/>
    <mergeCell ref="A98:A100"/>
    <mergeCell ref="E98:E100"/>
    <mergeCell ref="A95:A97"/>
    <mergeCell ref="B95:B97"/>
    <mergeCell ref="C231:C233"/>
    <mergeCell ref="B231:B233"/>
    <mergeCell ref="A231:A233"/>
    <mergeCell ref="G231:G233"/>
    <mergeCell ref="F231:F233"/>
    <mergeCell ref="E231:E233"/>
    <mergeCell ref="D231:D233"/>
    <mergeCell ref="M252:M254"/>
    <mergeCell ref="N252:N254"/>
    <mergeCell ref="A255:E255"/>
    <mergeCell ref="E252:E254"/>
    <mergeCell ref="F252:F254"/>
    <mergeCell ref="G252:G254"/>
    <mergeCell ref="H252:H254"/>
    <mergeCell ref="A252:A254"/>
    <mergeCell ref="B252:B254"/>
    <mergeCell ref="C252:C254"/>
    <mergeCell ref="D252:D254"/>
    <mergeCell ref="H249:H251"/>
    <mergeCell ref="J249:J251"/>
    <mergeCell ref="E249:E251"/>
    <mergeCell ref="F249:F251"/>
    <mergeCell ref="G249:G251"/>
    <mergeCell ref="J252:J254"/>
    <mergeCell ref="M249:M251"/>
    <mergeCell ref="N249:N251"/>
    <mergeCell ref="J243:J245"/>
    <mergeCell ref="M243:M245"/>
    <mergeCell ref="N243:N245"/>
    <mergeCell ref="J246:J248"/>
    <mergeCell ref="M246:M248"/>
    <mergeCell ref="N246:N248"/>
    <mergeCell ref="G243:G245"/>
    <mergeCell ref="H243:H245"/>
    <mergeCell ref="A249:A251"/>
    <mergeCell ref="B249:B251"/>
    <mergeCell ref="C249:C251"/>
    <mergeCell ref="D249:D251"/>
    <mergeCell ref="H240:H242"/>
    <mergeCell ref="J240:J242"/>
    <mergeCell ref="M240:M242"/>
    <mergeCell ref="N240:N242"/>
    <mergeCell ref="A243:A245"/>
    <mergeCell ref="B243:B245"/>
    <mergeCell ref="C243:C245"/>
    <mergeCell ref="D243:D245"/>
    <mergeCell ref="E243:E245"/>
    <mergeCell ref="F243:F245"/>
    <mergeCell ref="J234:J236"/>
    <mergeCell ref="M234:M236"/>
    <mergeCell ref="N234:N236"/>
    <mergeCell ref="A240:A242"/>
    <mergeCell ref="B240:B242"/>
    <mergeCell ref="C240:C242"/>
    <mergeCell ref="D240:D242"/>
    <mergeCell ref="E240:E242"/>
    <mergeCell ref="F240:F242"/>
    <mergeCell ref="G240:G242"/>
    <mergeCell ref="M231:M233"/>
    <mergeCell ref="N231:N233"/>
    <mergeCell ref="A234:A236"/>
    <mergeCell ref="B234:B236"/>
    <mergeCell ref="C234:C236"/>
    <mergeCell ref="D234:D236"/>
    <mergeCell ref="E234:E236"/>
    <mergeCell ref="F234:F236"/>
    <mergeCell ref="G234:G236"/>
    <mergeCell ref="H234:H236"/>
    <mergeCell ref="F177:F179"/>
    <mergeCell ref="G177:G179"/>
    <mergeCell ref="H177:H179"/>
    <mergeCell ref="H231:H233"/>
    <mergeCell ref="J231:J233"/>
    <mergeCell ref="J216:J218"/>
    <mergeCell ref="I216:I218"/>
    <mergeCell ref="I201:I203"/>
    <mergeCell ref="I210:I212"/>
    <mergeCell ref="I213:I215"/>
    <mergeCell ref="E163:E165"/>
    <mergeCell ref="A176:N176"/>
    <mergeCell ref="A177:A179"/>
    <mergeCell ref="B177:B179"/>
    <mergeCell ref="C177:C179"/>
    <mergeCell ref="D177:D179"/>
    <mergeCell ref="J177:J179"/>
    <mergeCell ref="M177:M179"/>
    <mergeCell ref="N177:N179"/>
    <mergeCell ref="E177:E179"/>
    <mergeCell ref="E157:E159"/>
    <mergeCell ref="A169:E169"/>
    <mergeCell ref="F154:F156"/>
    <mergeCell ref="A157:A159"/>
    <mergeCell ref="A172:H172"/>
    <mergeCell ref="A167:E167"/>
    <mergeCell ref="A163:A165"/>
    <mergeCell ref="B163:B165"/>
    <mergeCell ref="C163:C165"/>
    <mergeCell ref="D163:D165"/>
    <mergeCell ref="I141:I143"/>
    <mergeCell ref="A144:E145"/>
    <mergeCell ref="F144:F145"/>
    <mergeCell ref="G144:G145"/>
    <mergeCell ref="A168:E168"/>
    <mergeCell ref="F163:F165"/>
    <mergeCell ref="G163:G165"/>
    <mergeCell ref="B157:B159"/>
    <mergeCell ref="C157:C159"/>
    <mergeCell ref="D157:D159"/>
    <mergeCell ref="F135:F137"/>
    <mergeCell ref="G135:G137"/>
    <mergeCell ref="H141:H143"/>
    <mergeCell ref="B141:B143"/>
    <mergeCell ref="C141:C143"/>
    <mergeCell ref="A147:N147"/>
    <mergeCell ref="E141:E143"/>
    <mergeCell ref="F141:F143"/>
    <mergeCell ref="G141:G143"/>
    <mergeCell ref="A141:A143"/>
    <mergeCell ref="B126:B128"/>
    <mergeCell ref="C126:C128"/>
    <mergeCell ref="C135:C137"/>
    <mergeCell ref="A126:A128"/>
    <mergeCell ref="J141:J143"/>
    <mergeCell ref="D141:D143"/>
    <mergeCell ref="H138:H140"/>
    <mergeCell ref="E138:E140"/>
    <mergeCell ref="H135:H137"/>
    <mergeCell ref="E135:E137"/>
    <mergeCell ref="A138:A140"/>
    <mergeCell ref="B138:B140"/>
    <mergeCell ref="C138:C140"/>
    <mergeCell ref="D138:D140"/>
    <mergeCell ref="A135:A137"/>
    <mergeCell ref="B135:B137"/>
    <mergeCell ref="D135:D137"/>
    <mergeCell ref="J98:J100"/>
    <mergeCell ref="M98:M100"/>
    <mergeCell ref="A132:A134"/>
    <mergeCell ref="D132:D134"/>
    <mergeCell ref="E132:E134"/>
    <mergeCell ref="F132:F134"/>
    <mergeCell ref="H98:H100"/>
    <mergeCell ref="J126:J128"/>
    <mergeCell ref="M126:M128"/>
    <mergeCell ref="D126:D128"/>
    <mergeCell ref="M92:M94"/>
    <mergeCell ref="N92:N94"/>
    <mergeCell ref="E104:E106"/>
    <mergeCell ref="J95:J97"/>
    <mergeCell ref="M95:M97"/>
    <mergeCell ref="N95:N97"/>
    <mergeCell ref="E95:E97"/>
    <mergeCell ref="F95:F97"/>
    <mergeCell ref="G95:G97"/>
    <mergeCell ref="H95:H97"/>
    <mergeCell ref="H89:H91"/>
    <mergeCell ref="A92:A94"/>
    <mergeCell ref="B92:B94"/>
    <mergeCell ref="C92:C94"/>
    <mergeCell ref="D92:D94"/>
    <mergeCell ref="E92:E94"/>
    <mergeCell ref="F92:F94"/>
    <mergeCell ref="G92:G94"/>
    <mergeCell ref="H92:H94"/>
    <mergeCell ref="B89:B91"/>
    <mergeCell ref="C89:C91"/>
    <mergeCell ref="D89:D91"/>
    <mergeCell ref="E89:E91"/>
    <mergeCell ref="F89:F91"/>
    <mergeCell ref="G89:G91"/>
    <mergeCell ref="C77:C79"/>
    <mergeCell ref="D77:D79"/>
    <mergeCell ref="C83:C85"/>
    <mergeCell ref="D83:D85"/>
    <mergeCell ref="F83:F85"/>
    <mergeCell ref="G83:G85"/>
    <mergeCell ref="E83:E85"/>
    <mergeCell ref="A74:A76"/>
    <mergeCell ref="B74:B76"/>
    <mergeCell ref="C74:C76"/>
    <mergeCell ref="D74:D76"/>
    <mergeCell ref="M77:M79"/>
    <mergeCell ref="J77:J79"/>
    <mergeCell ref="M74:M76"/>
    <mergeCell ref="J74:J76"/>
    <mergeCell ref="A77:A79"/>
    <mergeCell ref="B77:B79"/>
    <mergeCell ref="G68:G70"/>
    <mergeCell ref="H68:H70"/>
    <mergeCell ref="A71:A73"/>
    <mergeCell ref="B71:B73"/>
    <mergeCell ref="C71:C73"/>
    <mergeCell ref="D71:D73"/>
    <mergeCell ref="E71:E73"/>
    <mergeCell ref="F71:F73"/>
    <mergeCell ref="G71:G73"/>
    <mergeCell ref="H71:H73"/>
    <mergeCell ref="A41:A43"/>
    <mergeCell ref="B41:B43"/>
    <mergeCell ref="C41:C43"/>
    <mergeCell ref="D41:D43"/>
    <mergeCell ref="A68:A70"/>
    <mergeCell ref="B68:B70"/>
    <mergeCell ref="C68:C70"/>
    <mergeCell ref="D68:D70"/>
    <mergeCell ref="A54:A56"/>
    <mergeCell ref="B54:B56"/>
    <mergeCell ref="H38:H40"/>
    <mergeCell ref="M51:M53"/>
    <mergeCell ref="N51:N53"/>
    <mergeCell ref="H48:H50"/>
    <mergeCell ref="M48:M50"/>
    <mergeCell ref="N48:N50"/>
    <mergeCell ref="M41:M43"/>
    <mergeCell ref="N41:N43"/>
    <mergeCell ref="J41:J43"/>
    <mergeCell ref="I38:I40"/>
    <mergeCell ref="A38:A40"/>
    <mergeCell ref="B38:B40"/>
    <mergeCell ref="C38:C40"/>
    <mergeCell ref="D38:D40"/>
    <mergeCell ref="E38:E40"/>
    <mergeCell ref="F38:F40"/>
    <mergeCell ref="M35:M37"/>
    <mergeCell ref="N35:N37"/>
    <mergeCell ref="I177:I179"/>
    <mergeCell ref="N163:N165"/>
    <mergeCell ref="M163:M165"/>
    <mergeCell ref="J83:J85"/>
    <mergeCell ref="J89:J91"/>
    <mergeCell ref="J38:J40"/>
    <mergeCell ref="M38:M40"/>
    <mergeCell ref="N38:N40"/>
    <mergeCell ref="A35:A37"/>
    <mergeCell ref="B35:B37"/>
    <mergeCell ref="C35:C37"/>
    <mergeCell ref="D35:D37"/>
    <mergeCell ref="E35:E37"/>
    <mergeCell ref="F35:F37"/>
    <mergeCell ref="A32:A34"/>
    <mergeCell ref="B32:B34"/>
    <mergeCell ref="C32:C34"/>
    <mergeCell ref="D32:D34"/>
    <mergeCell ref="M32:M34"/>
    <mergeCell ref="N32:N34"/>
    <mergeCell ref="E32:E34"/>
    <mergeCell ref="J33:J34"/>
    <mergeCell ref="B31:E31"/>
    <mergeCell ref="E28:E30"/>
    <mergeCell ref="F28:F30"/>
    <mergeCell ref="G28:G30"/>
    <mergeCell ref="H28:H30"/>
    <mergeCell ref="F32:F34"/>
    <mergeCell ref="G32:G34"/>
    <mergeCell ref="H32:H34"/>
    <mergeCell ref="M25:M27"/>
    <mergeCell ref="N25:N27"/>
    <mergeCell ref="J26:J27"/>
    <mergeCell ref="A28:A30"/>
    <mergeCell ref="B28:B30"/>
    <mergeCell ref="C28:C30"/>
    <mergeCell ref="D28:D30"/>
    <mergeCell ref="M28:M30"/>
    <mergeCell ref="N28:N30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E22:E24"/>
    <mergeCell ref="N18:N20"/>
    <mergeCell ref="H18:H20"/>
    <mergeCell ref="B21:E21"/>
    <mergeCell ref="E18:E20"/>
    <mergeCell ref="F18:F20"/>
    <mergeCell ref="G18:G20"/>
    <mergeCell ref="F22:F24"/>
    <mergeCell ref="G22:G24"/>
    <mergeCell ref="A18:A20"/>
    <mergeCell ref="B18:B20"/>
    <mergeCell ref="C18:C20"/>
    <mergeCell ref="D18:D20"/>
    <mergeCell ref="A22:A24"/>
    <mergeCell ref="B22:B24"/>
    <mergeCell ref="C22:C24"/>
    <mergeCell ref="D22:D24"/>
    <mergeCell ref="G15:G17"/>
    <mergeCell ref="H15:H17"/>
    <mergeCell ref="I186:I188"/>
    <mergeCell ref="G80:G82"/>
    <mergeCell ref="H83:H85"/>
    <mergeCell ref="G51:G53"/>
    <mergeCell ref="H22:H24"/>
    <mergeCell ref="H25:H27"/>
    <mergeCell ref="G35:G37"/>
    <mergeCell ref="G38:G40"/>
    <mergeCell ref="E15:E17"/>
    <mergeCell ref="A15:A17"/>
    <mergeCell ref="B15:B17"/>
    <mergeCell ref="C15:C17"/>
    <mergeCell ref="D15:D17"/>
    <mergeCell ref="F15:F17"/>
    <mergeCell ref="H12:H14"/>
    <mergeCell ref="M12:M14"/>
    <mergeCell ref="N12:N14"/>
    <mergeCell ref="I189:I191"/>
    <mergeCell ref="H163:H165"/>
    <mergeCell ref="J163:J165"/>
    <mergeCell ref="M15:M17"/>
    <mergeCell ref="N15:N17"/>
    <mergeCell ref="J18:J20"/>
    <mergeCell ref="M18:M20"/>
    <mergeCell ref="K10:L10"/>
    <mergeCell ref="B11:E11"/>
    <mergeCell ref="K11:L11"/>
    <mergeCell ref="A12:A14"/>
    <mergeCell ref="B12:B14"/>
    <mergeCell ref="C12:C14"/>
    <mergeCell ref="D12:D14"/>
    <mergeCell ref="E12:E14"/>
    <mergeCell ref="F12:F14"/>
    <mergeCell ref="G12:G14"/>
    <mergeCell ref="N5:N9"/>
    <mergeCell ref="G6:G9"/>
    <mergeCell ref="H6:M6"/>
    <mergeCell ref="H7:H9"/>
    <mergeCell ref="K7:L9"/>
    <mergeCell ref="M7:M9"/>
    <mergeCell ref="I7:J9"/>
    <mergeCell ref="J1:N1"/>
    <mergeCell ref="L2:N2"/>
    <mergeCell ref="A3:N3"/>
    <mergeCell ref="A5:A9"/>
    <mergeCell ref="B5:B9"/>
    <mergeCell ref="C5:C9"/>
    <mergeCell ref="D5:D9"/>
    <mergeCell ref="E5:E9"/>
    <mergeCell ref="F5:F9"/>
    <mergeCell ref="G5:M5"/>
    <mergeCell ref="M89:M91"/>
    <mergeCell ref="A86:A88"/>
    <mergeCell ref="B86:B88"/>
    <mergeCell ref="C86:C88"/>
    <mergeCell ref="D86:D88"/>
    <mergeCell ref="E86:E88"/>
    <mergeCell ref="F86:F88"/>
    <mergeCell ref="G86:G88"/>
    <mergeCell ref="H86:H88"/>
    <mergeCell ref="A89:A91"/>
    <mergeCell ref="H74:H76"/>
    <mergeCell ref="E77:E79"/>
    <mergeCell ref="F77:F79"/>
    <mergeCell ref="G77:G79"/>
    <mergeCell ref="H80:H82"/>
    <mergeCell ref="H77:H79"/>
    <mergeCell ref="E80:E82"/>
    <mergeCell ref="G74:G76"/>
    <mergeCell ref="M135:M137"/>
    <mergeCell ref="M141:M143"/>
    <mergeCell ref="G123:G125"/>
    <mergeCell ref="A123:A125"/>
    <mergeCell ref="B123:B125"/>
    <mergeCell ref="M80:M82"/>
    <mergeCell ref="A80:A82"/>
    <mergeCell ref="B80:B82"/>
    <mergeCell ref="C80:C82"/>
    <mergeCell ref="D80:D82"/>
    <mergeCell ref="M104:M107"/>
    <mergeCell ref="G126:G128"/>
    <mergeCell ref="H126:H128"/>
    <mergeCell ref="G104:G107"/>
    <mergeCell ref="M117:M119"/>
    <mergeCell ref="I108:I110"/>
    <mergeCell ref="J123:J125"/>
    <mergeCell ref="N74:N76"/>
    <mergeCell ref="F126:F128"/>
    <mergeCell ref="F138:F140"/>
    <mergeCell ref="G138:G140"/>
    <mergeCell ref="N104:N107"/>
    <mergeCell ref="H104:H107"/>
    <mergeCell ref="J104:J107"/>
    <mergeCell ref="H123:H125"/>
    <mergeCell ref="N89:N91"/>
    <mergeCell ref="J92:J94"/>
    <mergeCell ref="M68:M70"/>
    <mergeCell ref="N68:N70"/>
    <mergeCell ref="J71:J73"/>
    <mergeCell ref="M71:M73"/>
    <mergeCell ref="N71:N73"/>
    <mergeCell ref="J68:J70"/>
    <mergeCell ref="J135:J137"/>
    <mergeCell ref="J138:J140"/>
    <mergeCell ref="N77:N79"/>
    <mergeCell ref="J86:J88"/>
    <mergeCell ref="M86:M88"/>
    <mergeCell ref="N86:N88"/>
    <mergeCell ref="N80:N82"/>
    <mergeCell ref="J80:J82"/>
    <mergeCell ref="M83:M85"/>
    <mergeCell ref="N83:N85"/>
    <mergeCell ref="M154:M156"/>
    <mergeCell ref="N154:N156"/>
    <mergeCell ref="M123:M125"/>
    <mergeCell ref="N123:N125"/>
    <mergeCell ref="M138:M140"/>
    <mergeCell ref="N138:N140"/>
    <mergeCell ref="N126:N128"/>
    <mergeCell ref="N135:N137"/>
    <mergeCell ref="N141:N143"/>
    <mergeCell ref="N144:N145"/>
    <mergeCell ref="E51:E53"/>
    <mergeCell ref="J48:J50"/>
    <mergeCell ref="E48:E50"/>
    <mergeCell ref="F48:F50"/>
    <mergeCell ref="G48:G50"/>
    <mergeCell ref="I51:I53"/>
    <mergeCell ref="I48:I50"/>
    <mergeCell ref="J51:J53"/>
    <mergeCell ref="H51:H53"/>
    <mergeCell ref="F51:F53"/>
    <mergeCell ref="B51:B53"/>
    <mergeCell ref="A51:A53"/>
    <mergeCell ref="E41:E43"/>
    <mergeCell ref="F41:F43"/>
    <mergeCell ref="D51:D53"/>
    <mergeCell ref="C51:C53"/>
    <mergeCell ref="A48:A50"/>
    <mergeCell ref="B48:B50"/>
    <mergeCell ref="C48:C50"/>
    <mergeCell ref="D48:D50"/>
    <mergeCell ref="A225:A227"/>
    <mergeCell ref="B225:B227"/>
    <mergeCell ref="C225:C227"/>
    <mergeCell ref="D225:D227"/>
    <mergeCell ref="A207:A209"/>
    <mergeCell ref="B207:B209"/>
    <mergeCell ref="C207:C209"/>
    <mergeCell ref="D207:D209"/>
    <mergeCell ref="M225:M227"/>
    <mergeCell ref="N225:N227"/>
    <mergeCell ref="E225:E227"/>
    <mergeCell ref="F225:F227"/>
    <mergeCell ref="G225:G227"/>
    <mergeCell ref="H225:H227"/>
    <mergeCell ref="I225:I227"/>
    <mergeCell ref="J225:J227"/>
    <mergeCell ref="N228:N230"/>
    <mergeCell ref="E228:E230"/>
    <mergeCell ref="F228:F230"/>
    <mergeCell ref="G228:G230"/>
    <mergeCell ref="H228:H230"/>
    <mergeCell ref="I228:I230"/>
    <mergeCell ref="A222:A224"/>
    <mergeCell ref="B222:B224"/>
    <mergeCell ref="C222:C224"/>
    <mergeCell ref="D222:D224"/>
    <mergeCell ref="J228:J230"/>
    <mergeCell ref="M228:M230"/>
    <mergeCell ref="A228:A230"/>
    <mergeCell ref="B228:B230"/>
    <mergeCell ref="C228:C230"/>
    <mergeCell ref="D228:D230"/>
    <mergeCell ref="N222:N224"/>
    <mergeCell ref="E222:E224"/>
    <mergeCell ref="F222:F224"/>
    <mergeCell ref="G222:G224"/>
    <mergeCell ref="H222:H224"/>
    <mergeCell ref="J222:J224"/>
    <mergeCell ref="M222:M224"/>
    <mergeCell ref="I222:I224"/>
    <mergeCell ref="N219:N221"/>
    <mergeCell ref="E219:E221"/>
    <mergeCell ref="F219:F221"/>
    <mergeCell ref="G219:G221"/>
    <mergeCell ref="H219:H221"/>
    <mergeCell ref="I219:I221"/>
    <mergeCell ref="A189:A191"/>
    <mergeCell ref="B189:B191"/>
    <mergeCell ref="C189:C191"/>
    <mergeCell ref="D189:D191"/>
    <mergeCell ref="J219:J221"/>
    <mergeCell ref="M219:M221"/>
    <mergeCell ref="A219:A221"/>
    <mergeCell ref="B219:B221"/>
    <mergeCell ref="C219:C221"/>
    <mergeCell ref="D219:D221"/>
    <mergeCell ref="N189:N191"/>
    <mergeCell ref="A213:A215"/>
    <mergeCell ref="B213:B215"/>
    <mergeCell ref="C213:C215"/>
    <mergeCell ref="D213:D215"/>
    <mergeCell ref="E213:E215"/>
    <mergeCell ref="F213:F215"/>
    <mergeCell ref="G213:G215"/>
    <mergeCell ref="J213:J215"/>
    <mergeCell ref="H213:H215"/>
    <mergeCell ref="N213:N21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J186:J188"/>
    <mergeCell ref="N186:N188"/>
    <mergeCell ref="A66:E67"/>
    <mergeCell ref="F66:F67"/>
    <mergeCell ref="G66:G67"/>
    <mergeCell ref="H66:H67"/>
    <mergeCell ref="M66:M67"/>
    <mergeCell ref="N66:N67"/>
    <mergeCell ref="L66:L67"/>
    <mergeCell ref="J154:J156"/>
    <mergeCell ref="M144:M145"/>
    <mergeCell ref="L144:L145"/>
    <mergeCell ref="K144:K145"/>
    <mergeCell ref="A154:A156"/>
    <mergeCell ref="B154:B156"/>
    <mergeCell ref="C154:C156"/>
    <mergeCell ref="D154:D156"/>
    <mergeCell ref="E154:E156"/>
    <mergeCell ref="G154:G156"/>
    <mergeCell ref="H154:H156"/>
    <mergeCell ref="A146:E146"/>
    <mergeCell ref="A57:A59"/>
    <mergeCell ref="B57:B59"/>
    <mergeCell ref="C57:C59"/>
    <mergeCell ref="D57:D59"/>
    <mergeCell ref="H144:H145"/>
    <mergeCell ref="A174:H174"/>
    <mergeCell ref="A83:A85"/>
    <mergeCell ref="B83:B85"/>
    <mergeCell ref="C123:C125"/>
    <mergeCell ref="D123:D125"/>
    <mergeCell ref="E57:E59"/>
    <mergeCell ref="F57:F59"/>
    <mergeCell ref="E126:E128"/>
    <mergeCell ref="E123:E125"/>
    <mergeCell ref="F123:F125"/>
    <mergeCell ref="F80:F82"/>
    <mergeCell ref="E68:E70"/>
    <mergeCell ref="F68:F70"/>
    <mergeCell ref="E74:E76"/>
    <mergeCell ref="F74:F76"/>
    <mergeCell ref="M57:M59"/>
    <mergeCell ref="N57:N59"/>
    <mergeCell ref="G57:G59"/>
    <mergeCell ref="H57:H59"/>
    <mergeCell ref="I57:I59"/>
    <mergeCell ref="J57:J59"/>
    <mergeCell ref="M157:M159"/>
    <mergeCell ref="N157:N159"/>
    <mergeCell ref="F157:F159"/>
    <mergeCell ref="G157:G159"/>
    <mergeCell ref="H157:H159"/>
    <mergeCell ref="J157:J159"/>
    <mergeCell ref="I163:I165"/>
    <mergeCell ref="I157:I159"/>
    <mergeCell ref="I154:I156"/>
    <mergeCell ref="I77:I79"/>
    <mergeCell ref="I80:I82"/>
    <mergeCell ref="I98:I100"/>
    <mergeCell ref="I104:I107"/>
    <mergeCell ref="I111:I113"/>
    <mergeCell ref="I114:I116"/>
    <mergeCell ref="I123:I125"/>
    <mergeCell ref="E120:E122"/>
    <mergeCell ref="F120:F122"/>
    <mergeCell ref="G120:G122"/>
    <mergeCell ref="H120:H122"/>
    <mergeCell ref="A120:A122"/>
    <mergeCell ref="B120:B122"/>
    <mergeCell ref="C120:C122"/>
    <mergeCell ref="D120:D122"/>
    <mergeCell ref="E246:E248"/>
    <mergeCell ref="F246:F248"/>
    <mergeCell ref="G246:G248"/>
    <mergeCell ref="H246:H248"/>
    <mergeCell ref="A246:A248"/>
    <mergeCell ref="B246:B248"/>
    <mergeCell ref="C246:C248"/>
    <mergeCell ref="D246:D248"/>
  </mergeCells>
  <printOptions/>
  <pageMargins left="0.7298611111111112" right="0.20972222222222223" top="0.51" bottom="0.51" header="0.5118055555555556" footer="0.5118055555555556"/>
  <pageSetup horizontalDpi="600" verticalDpi="600" orientation="landscape" paperSize="9" scale="50" r:id="rId1"/>
  <rowBreaks count="5" manualBreakCount="5">
    <brk id="47" max="13" man="1"/>
    <brk id="97" max="12" man="1"/>
    <brk id="146" max="12" man="1"/>
    <brk id="175" max="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2010-12-17T07:48:24Z</cp:lastPrinted>
  <dcterms:created xsi:type="dcterms:W3CDTF">2010-05-27T10:44:54Z</dcterms:created>
  <dcterms:modified xsi:type="dcterms:W3CDTF">2010-12-30T08:56:08Z</dcterms:modified>
  <cp:category/>
  <cp:version/>
  <cp:contentType/>
  <cp:contentStatus/>
</cp:coreProperties>
</file>