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86" windowWidth="19320" windowHeight="6315" activeTab="0"/>
  </bookViews>
  <sheets>
    <sheet name="wyd. majątkowe" sheetId="1" r:id="rId1"/>
  </sheets>
  <definedNames>
    <definedName name="Excel_BuiltIn__FilterDatabase_1">'wyd. majątkowe'!$A$5:$N$248</definedName>
    <definedName name="_xlnm.Print_Area" localSheetId="0">'wyd. majątkowe'!$A$1:$N$248</definedName>
    <definedName name="_xlnm.Print_Titles" localSheetId="0">'wyd. majątkowe'!$5:$10</definedName>
  </definedNames>
  <calcPr fullCalcOnLoad="1"/>
</workbook>
</file>

<file path=xl/sharedStrings.xml><?xml version="1.0" encoding="utf-8"?>
<sst xmlns="http://schemas.openxmlformats.org/spreadsheetml/2006/main" count="399" uniqueCount="154">
  <si>
    <t xml:space="preserve"> Zadania inwestycyjne w 2010 r.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</si>
  <si>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</si>
  <si>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</si>
  <si>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</si>
  <si>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</si>
  <si>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</si>
  <si>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</si>
  <si>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</si>
  <si>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</si>
  <si>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</si>
  <si>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</si>
  <si>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</si>
  <si>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 i pożyczki</t>
  </si>
  <si>
    <t>środki pochodzące
z innych źródeł</t>
  </si>
  <si>
    <t>środki wymienione
w art. 5 ust. 1 pkt 2 i 3 u.f.p.</t>
  </si>
  <si>
    <t>I.</t>
  </si>
  <si>
    <t>Zadania realizowane w ramach Programu Rozwoju Subregionu</t>
  </si>
  <si>
    <t>6058/9</t>
  </si>
  <si>
    <t xml:space="preserve">A: </t>
  </si>
  <si>
    <t>PZDP</t>
  </si>
  <si>
    <t xml:space="preserve">B: </t>
  </si>
  <si>
    <t>C:</t>
  </si>
  <si>
    <t xml:space="preserve">B:  </t>
  </si>
  <si>
    <t>6610</t>
  </si>
  <si>
    <t>Starostwo Powiatowe</t>
  </si>
  <si>
    <t>II.</t>
  </si>
  <si>
    <t>Zadania realizowane w ramach Regionalnego Programu Operacyjnego</t>
  </si>
  <si>
    <t>Modernizacja ciągu komunikacyjnego łączącego turystyczną Gminę Brenna z drogą  S-1-Przebudowa drogi powiatowej nr 2602 S na odcinku od ul. Malinowej do ul. Miodowej w Brennej</t>
  </si>
  <si>
    <t xml:space="preserve">Przebudowa drogi powiatowej nr 2627S przez centrum Pruchnej </t>
  </si>
  <si>
    <t>6050</t>
  </si>
  <si>
    <t>III.</t>
  </si>
  <si>
    <t>Zadania realizowane w ramach Programów Transgranicznych, NPPDL i RSO Min. Infr.</t>
  </si>
  <si>
    <t>Poprawa spójności układu komunikacyjnego Cieszyna etap I, część 2 - budowa drogi łączącej ul.Frysztacką z  Graniczną ( ul. Ładna - Boczna)</t>
  </si>
  <si>
    <t xml:space="preserve">Przebudowa drogi nr 2643 S -droga przez wieś Istebna </t>
  </si>
  <si>
    <t>Poprawa spójności układu komunikacyjnego Cieszyna etap II,  - Przebudowa drogi powiatowej nr 2624 S- ul. Frysztacka w Cieszynie</t>
  </si>
  <si>
    <t>Modernizacja drogi powiatowej 2627 S ul. Korczaka w Kończycach Małych odc. ok. 1 km</t>
  </si>
  <si>
    <t>Przebudowa mostu nad rzeką Brennica w Górkach Wielkich w ciągu drogi powiatowej nr 2600 S</t>
  </si>
  <si>
    <t>Ogółem zadania drogowe</t>
  </si>
  <si>
    <t>Enklawa Budownictwa Drewnianego Beskidu Śląskiego przy Muzeum Beskidzkim w Wiśle</t>
  </si>
  <si>
    <t xml:space="preserve">Starostwo Powiatowe </t>
  </si>
  <si>
    <t>Zakup gruntu w Wiśle Centrum</t>
  </si>
  <si>
    <t>Stworzenie sieci publicznych punktów dostępu do internetu-INFOKIOSKI</t>
  </si>
  <si>
    <t>Modernizacja budynku ZSB w Cieszynie - wymiana stropów; III etap</t>
  </si>
  <si>
    <t>ZSEG - sala gimnastyczna - modernizacja elewacji</t>
  </si>
  <si>
    <t>Modernizacja obiektu przy Pl. Wolności 6 w Cieszynie na siedzibę PUP</t>
  </si>
  <si>
    <t>Wydatki majątkowe w zakresie ochrony środowiska</t>
  </si>
  <si>
    <t>Ogółem zadania inwestycyjne</t>
  </si>
  <si>
    <t>x</t>
  </si>
  <si>
    <t>Zakupy inwestycyjne w 2010 r.</t>
  </si>
  <si>
    <t>Zakup sprzętu komputerowego na potrzeby wydziałów Starostwa Powiatowego</t>
  </si>
  <si>
    <t>Zakup serwera</t>
  </si>
  <si>
    <t>PCPR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</si>
  <si>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</si>
  <si>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</si>
  <si>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</si>
  <si>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</si>
  <si>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</si>
  <si>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</si>
  <si>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</si>
  <si>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>Zadania remontowe w 2010 r.</t>
  </si>
  <si>
    <t>2310</t>
  </si>
  <si>
    <t>4270</t>
  </si>
  <si>
    <t>Remont instalacji elektrycznej w II LO w Cieszynie</t>
  </si>
  <si>
    <t>ZST ul. Frysztacka -dokumentacja projektowo-kosztorysowa termomodernizacji budynku szkolnego</t>
  </si>
  <si>
    <t>Wymiana okien i roboty towarzyszące w ZSO w Skoczowie</t>
  </si>
  <si>
    <t>Remont instalacji elektrycznej II piętra w SOSW</t>
  </si>
  <si>
    <t>Remont instalacji gazowej II piętra w SOSW</t>
  </si>
  <si>
    <t>Ogółem zadania remontowe</t>
  </si>
  <si>
    <t>6050/8/9</t>
  </si>
  <si>
    <t>Zakup programu finansowo-księgowego</t>
  </si>
  <si>
    <t xml:space="preserve">Modernizacja sanitariatów w budynku Starostwa przy ul. Szeroka </t>
  </si>
  <si>
    <t>6060</t>
  </si>
  <si>
    <t>Przebudowa ul. Bielskiej 2619 S w Cieszynie- (część I ) aktualizacja kosztorysu</t>
  </si>
  <si>
    <t xml:space="preserve">Modernizacja elewacji i dachu obiektu ZSZ Skoczów (budynek B) </t>
  </si>
  <si>
    <t>ZSZ Skoczów</t>
  </si>
  <si>
    <t>Dofinansowanie zakupu samochodu osobowego na potrzeby Policji</t>
  </si>
  <si>
    <t>Kompleksowa termomodernizacja budynków szkolnych ZSR w Międzyświeciu ( dokumentacja )</t>
  </si>
  <si>
    <t>Przebudowa skrzyżowania drogi wojewódzkiej nr 938 z ulicami Pikiety, Hażlaską i ulicą Rudowska w Cieszynie</t>
  </si>
  <si>
    <t>Moje boisko "Orlik 2012" w Skoczowie ( zadanie realizowane przez Miasto Skoczów )</t>
  </si>
  <si>
    <t>6067/9</t>
  </si>
  <si>
    <t xml:space="preserve">Przebudowa  drogi powiatowej Goleszów-Hermanice-Ustroń </t>
  </si>
  <si>
    <t xml:space="preserve">Stworzenie kompleksowego systemu informacji przestrzennej na terenie powiatu cieszyńskiego </t>
  </si>
  <si>
    <t xml:space="preserve">Przystosowanie układu komunikacyjnego na terenie gminy Skoczów do sytuacji powstałej po wybudowaniu drogi ekspresowej S1 poprzez przebudowę drogi powiatowej - ul. Bielska w Skoczowie </t>
  </si>
  <si>
    <t>Przystosowanie układu komunikacyjnego Skoczowa - etap 3- Przebudowa ciągu komunikacyjnego ulic Ciężarowa i Wiślańska w Skoczowie ( zadanie realizowane przez miasto Skoczów )</t>
  </si>
  <si>
    <t>DPS Kończyce Małe</t>
  </si>
  <si>
    <t>4300</t>
  </si>
  <si>
    <t>ZST Cieszyn</t>
  </si>
  <si>
    <t>DPS Cieszyn</t>
  </si>
  <si>
    <t>Wydatki majątkowe w zakresie ochrony środowiska (Dofinansowanie wymiany okien w ramach termomodernizacji budynku)</t>
  </si>
  <si>
    <t>6220</t>
  </si>
  <si>
    <t>Budowa chodników w Gminie Dębowiec</t>
  </si>
  <si>
    <t xml:space="preserve">Przebudowa i kapitalny remont istniejącej zabudowy sali gimnastycznej przy II LO im. M.Kopernika w Cieszynie - etap I  ( w następnych latach budowa szkolnej hali sportowej z zapleczem oraz przewiązką łączącą obiekt sportowy z budynkiem szkoły) </t>
  </si>
  <si>
    <t>Modernizacja Szpitala Śląskiego w Cieszynie-etap II-utworzenie nowoczesnego bloku operacyjnego wraz z zapleczem diagnostycznym</t>
  </si>
  <si>
    <t>Modernizacja i rozbudowa Szpitala Śląskiego w Cieszynie-etap II- wyposażenie Szpitalnego Oddziału Ratunkowego</t>
  </si>
  <si>
    <t>„Szpital Śląski w Cieszynie- Modernizacja i rozbudowa działu diagnostyczno-zabiegowego”</t>
  </si>
  <si>
    <t xml:space="preserve">Wydatki inwestycyjne ze środków własnych </t>
  </si>
  <si>
    <t xml:space="preserve">w tym: </t>
  </si>
  <si>
    <t>6057/9</t>
  </si>
  <si>
    <t>Roboty budowlane w Pawilonie Diagnostyczno-Zabiegowym (zadanie realizowane przez Szpital Śląski w Cieszynie)</t>
  </si>
  <si>
    <t xml:space="preserve"> Przebudowa ul. Podwale w Strumieniu - projekt budowlano-wykonawczy ( zadanie realizowane przez Gminę Strumień)</t>
  </si>
  <si>
    <t>6050/7/9</t>
  </si>
  <si>
    <t xml:space="preserve">ZSP nr 1/Starostwo Powiatowe </t>
  </si>
  <si>
    <t>Zakup i montaż klimatyzatora na potrzeby Biura Rady Powiatu</t>
  </si>
  <si>
    <t>Zakup klimatyzatora na potrzeby Wydziału Komunikacji</t>
  </si>
  <si>
    <t xml:space="preserve">II LO/Starostwo Powiatowe </t>
  </si>
  <si>
    <t>SOSW</t>
  </si>
  <si>
    <t>ZSO Skoczów</t>
  </si>
  <si>
    <t>Remont ulicy Jawornik i chodnika przy ul. Bukowa w Wiśle (zadanie realizowane przez Miasto Wisła)</t>
  </si>
  <si>
    <t>Remont drogi powiatowej 2603 S Brenna -Leśnica</t>
  </si>
  <si>
    <t>KP PSP Cieszyn</t>
  </si>
  <si>
    <t>Zakup i wymiana sprzętu i systemu teleinformatycznego</t>
  </si>
  <si>
    <t>Remont  drogi powiatowej nr 2614 S- ul. Beskidzkiej w Skoczowie</t>
  </si>
  <si>
    <t>Remont drogi powiatowej 2607 S- w Bażanowicach</t>
  </si>
  <si>
    <t>IV</t>
  </si>
  <si>
    <t xml:space="preserve">     Pozostałe zadania drogowe </t>
  </si>
  <si>
    <t>Termomodernizacja budynku szkoły Zespołu Szkół Technicznych w Cieszynie</t>
  </si>
  <si>
    <t>6630</t>
  </si>
  <si>
    <t>Remont ulicy Jawornik, Olimpijskiej oraz Willowej w Wiśle (zadanie realizowane przez Miasto Wisła)</t>
  </si>
  <si>
    <t>Remont ul.Lipowskiej, Polańskiej, Sanatoryjnej, Szpitalnej, Tyrystycznej, Wczasowej, Jelenica oraz Skalica  w Ustroniu (zadanie realizowane przez Miasto Ustroń)</t>
  </si>
  <si>
    <t>Remont drogi powiatowej nr 2608 S Al. Łyska w Cieszynie (zadanie realizowane przez Miasto Cieszyn)</t>
  </si>
  <si>
    <t>Remont drogi powiatowej 2612 S w Cisownicy</t>
  </si>
  <si>
    <t>Remont  drogi powiatowej nr 2639 S- ul. Czereśniowa w Zaborzu</t>
  </si>
  <si>
    <t>Remont  drogi powiatowej ul. Stawowa w Cieszynie</t>
  </si>
  <si>
    <t>Remont  drogi powiatowej  2638 S-  w Pierścu</t>
  </si>
  <si>
    <t>Remont  drogi powiatowej nr 2619 S w Ochabach</t>
  </si>
  <si>
    <t xml:space="preserve">Remont ul.Lipowskiej i Polańskiej  w Ustroniu </t>
  </si>
  <si>
    <t>Remont  drogi powiatowej nr 2619 S w Dębowcu</t>
  </si>
  <si>
    <t>Remont drogi powiatowej ul. Frysztacka w Cieszynie (zadanie realizowane przez Miasto Cieszyn)</t>
  </si>
  <si>
    <t>Remont drogi powiatowej 2616S w Kończycach Wielkich</t>
  </si>
  <si>
    <t>Modernizacja dwóch obiektów mostowych w ciągu ul. Bielskiej w Cieszynie ( zakończenie zadania)</t>
  </si>
  <si>
    <t>Przebudowa ul. Daszyńskiego w Ustroniu  (zadanie realizowane przez Miasto Ustroń)</t>
  </si>
  <si>
    <t>Wykonanie aktualizacji projektu chodnika przy ul. Zielonej do 'Opla' w Bąkowie  (zadanie realizowane przez Miasto Strumień)</t>
  </si>
  <si>
    <r>
      <t>3</t>
    </r>
    <r>
      <rPr>
        <sz val="12"/>
        <rFont val="Times New Roman"/>
        <family val="1"/>
      </rPr>
      <t>- w tym pożyczka z WFOŚiGW w kwocie 344.253 zł</t>
    </r>
  </si>
  <si>
    <r>
      <t>2</t>
    </r>
    <r>
      <rPr>
        <sz val="12"/>
        <rFont val="Times New Roman"/>
        <family val="1"/>
      </rPr>
      <t>- w tym pomoc finansowa Gminy Goleszów w kwocie 150.000 zł na przebudowę ul. Kozakowickiej</t>
    </r>
  </si>
  <si>
    <r>
      <t>1 -</t>
    </r>
    <r>
      <rPr>
        <sz val="12"/>
        <rFont val="Times New Roman"/>
        <family val="1"/>
      </rPr>
      <t xml:space="preserve"> 439.807 zł wydatki poniesione przez Powiat Cieszyński do dnia 31.12.2009 r.</t>
    </r>
  </si>
  <si>
    <t>Załącznik nr 2 do Uchwały Rady Powiatu Cieszyńskiego</t>
  </si>
  <si>
    <r>
      <t xml:space="preserve">B: </t>
    </r>
    <r>
      <rPr>
        <vertAlign val="superscript"/>
        <sz val="12"/>
        <rFont val="Times New Roman"/>
        <family val="1"/>
      </rPr>
      <t xml:space="preserve">2 </t>
    </r>
  </si>
  <si>
    <r>
      <t xml:space="preserve">2 144 253 </t>
    </r>
    <r>
      <rPr>
        <vertAlign val="superscript"/>
        <sz val="12"/>
        <rFont val="Times New Roman"/>
        <family val="1"/>
      </rPr>
      <t>3</t>
    </r>
  </si>
  <si>
    <t>Remont dachu ZS im. W.Szybińskiego w Cieszynie</t>
  </si>
  <si>
    <t>Budowa boiska sportowego ze sztuczną nawierzchnią przy ZS  im. W.Szybińskiego w Cieszynie</t>
  </si>
  <si>
    <t>Zakup schodołazu</t>
  </si>
  <si>
    <t>Remont ogrodzenia wokół budynku II LO w Cieszynie</t>
  </si>
  <si>
    <t>I</t>
  </si>
  <si>
    <t>II</t>
  </si>
  <si>
    <t>I - kredyt/pożyczka na wydatki nie znajdujące pokrycia w dochodach budżetu w związku z finansowaniem inwestycji powiatowych oraz remontów na drogach powiatowych</t>
  </si>
  <si>
    <t>II- kredyt na wyprzedzające finansowanie działań finansowanych ze środków pochodzących z budżetu Unii Europejskiej</t>
  </si>
  <si>
    <t>Kompleksowa termomodernizacja SSM "Zaolzianka" w Istebnej (dokumentacja)</t>
  </si>
  <si>
    <t>Wydatki majątkowe w zakresie ochrony środowiska (dotacja dla Szpitala Śląskiego (termomodernizacja) oraz Muzeum w Wiśle (wymiana okien)</t>
  </si>
  <si>
    <t>Wymiana stolarki drzwiowej z dostosowaniem do wymogów ppoż (DPS Kończyce Małe)</t>
  </si>
  <si>
    <t>ok.</t>
  </si>
  <si>
    <r>
      <t>6 526 789</t>
    </r>
    <r>
      <rPr>
        <vertAlign val="superscript"/>
        <sz val="12"/>
        <rFont val="Times New Roman"/>
        <family val="1"/>
      </rPr>
      <t xml:space="preserve"> 1</t>
    </r>
  </si>
  <si>
    <t xml:space="preserve"> Odprowadzenie wody deszczowej z rowu wzdłuż ul. Głównej w Pruchnej - projekt budowlany (zadanie realizowane przez Gminę Strumień)</t>
  </si>
  <si>
    <t>Zakup motopompy pływającej</t>
  </si>
  <si>
    <t>Nr XLV/410/10 z dnia 27 września 2010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</si>
</sst>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indexed="10"/>
      <name val="Arial CE"/>
      <family val="2"/>
    </font>
    <font>
      <b/>
      <sz val="14"/>
      <name val="Times New Roman"/>
      <family val="1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sz val="13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E"/>
      <family val="2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 style="thin"/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thin">
        <color indexed="8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 style="thin"/>
      <right style="thin">
        <color indexed="8"/>
      </right>
      <top style="dotted"/>
      <bottom>
        <color indexed="63"/>
      </bottom>
    </border>
    <border>
      <left style="thin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dotted"/>
      <bottom style="dotted"/>
    </border>
    <border>
      <left style="thin">
        <color indexed="8"/>
      </left>
      <right>
        <color indexed="63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thin">
        <color indexed="8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64" fontId="2" fillId="0" borderId="17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6" fillId="0" borderId="17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64" fontId="6" fillId="0" borderId="16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left" vertical="center" wrapText="1"/>
    </xf>
    <xf numFmtId="164" fontId="2" fillId="0" borderId="23" xfId="0" applyNumberFormat="1" applyFont="1" applyFill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164" fontId="14" fillId="0" borderId="14" xfId="0" applyNumberFormat="1" applyFont="1" applyFill="1" applyBorder="1" applyAlignment="1">
      <alignment vertical="center" wrapText="1"/>
    </xf>
    <xf numFmtId="164" fontId="14" fillId="0" borderId="15" xfId="0" applyNumberFormat="1" applyFont="1" applyFill="1" applyBorder="1" applyAlignment="1">
      <alignment vertical="center" wrapText="1"/>
    </xf>
    <xf numFmtId="164" fontId="14" fillId="0" borderId="16" xfId="0" applyNumberFormat="1" applyFont="1" applyFill="1" applyBorder="1" applyAlignment="1">
      <alignment horizontal="left" vertical="center" wrapText="1"/>
    </xf>
    <xf numFmtId="164" fontId="14" fillId="0" borderId="17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164" fontId="14" fillId="0" borderId="18" xfId="0" applyNumberFormat="1" applyFont="1" applyFill="1" applyBorder="1" applyAlignment="1">
      <alignment horizontal="left" vertical="center" wrapText="1"/>
    </xf>
    <xf numFmtId="164" fontId="14" fillId="0" borderId="19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6" xfId="0" applyNumberFormat="1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left" vertical="center" wrapText="1"/>
    </xf>
    <xf numFmtId="164" fontId="2" fillId="0" borderId="28" xfId="0" applyNumberFormat="1" applyFont="1" applyFill="1" applyBorder="1" applyAlignment="1">
      <alignment horizontal="left" vertical="center" wrapText="1"/>
    </xf>
    <xf numFmtId="164" fontId="2" fillId="0" borderId="29" xfId="0" applyNumberFormat="1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4" fontId="6" fillId="0" borderId="31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vertical="center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left" vertical="center" wrapText="1"/>
    </xf>
    <xf numFmtId="164" fontId="6" fillId="0" borderId="36" xfId="0" applyNumberFormat="1" applyFont="1" applyFill="1" applyBorder="1" applyAlignment="1">
      <alignment horizontal="left" vertical="center" wrapText="1"/>
    </xf>
    <xf numFmtId="164" fontId="2" fillId="0" borderId="36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vertical="center" wrapText="1"/>
    </xf>
    <xf numFmtId="164" fontId="2" fillId="0" borderId="39" xfId="0" applyNumberFormat="1" applyFont="1" applyFill="1" applyBorder="1" applyAlignment="1">
      <alignment horizontal="left" vertical="center" wrapText="1"/>
    </xf>
    <xf numFmtId="164" fontId="2" fillId="0" borderId="40" xfId="0" applyNumberFormat="1" applyFont="1" applyFill="1" applyBorder="1" applyAlignment="1">
      <alignment horizontal="left" vertical="center" wrapText="1"/>
    </xf>
    <xf numFmtId="164" fontId="6" fillId="0" borderId="41" xfId="0" applyNumberFormat="1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64" fontId="6" fillId="0" borderId="37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quotePrefix="1">
      <alignment horizontal="left" vertical="center" wrapText="1"/>
    </xf>
    <xf numFmtId="164" fontId="2" fillId="0" borderId="37" xfId="0" applyNumberFormat="1" applyFont="1" applyFill="1" applyBorder="1" applyAlignment="1">
      <alignment vertical="center" wrapText="1"/>
    </xf>
    <xf numFmtId="164" fontId="2" fillId="0" borderId="43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vertical="center" wrapText="1"/>
    </xf>
    <xf numFmtId="164" fontId="6" fillId="0" borderId="21" xfId="0" applyNumberFormat="1" applyFont="1" applyFill="1" applyBorder="1" applyAlignment="1">
      <alignment horizontal="left" vertical="center" wrapText="1"/>
    </xf>
    <xf numFmtId="164" fontId="6" fillId="0" borderId="22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164" fontId="6" fillId="0" borderId="24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vertical="center" wrapText="1"/>
    </xf>
    <xf numFmtId="164" fontId="6" fillId="0" borderId="15" xfId="0" applyNumberFormat="1" applyFont="1" applyFill="1" applyBorder="1" applyAlignment="1">
      <alignment vertical="center" wrapText="1"/>
    </xf>
    <xf numFmtId="164" fontId="6" fillId="0" borderId="17" xfId="0" applyNumberFormat="1" applyFont="1" applyFill="1" applyBorder="1" applyAlignment="1">
      <alignment vertical="center" wrapText="1"/>
    </xf>
    <xf numFmtId="164" fontId="6" fillId="0" borderId="18" xfId="0" applyNumberFormat="1" applyFont="1" applyFill="1" applyBorder="1" applyAlignment="1">
      <alignment horizontal="left" vertical="center" wrapText="1"/>
    </xf>
    <xf numFmtId="164" fontId="6" fillId="0" borderId="19" xfId="0" applyNumberFormat="1" applyFont="1" applyFill="1" applyBorder="1" applyAlignment="1">
      <alignment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left" vertical="center" wrapText="1"/>
    </xf>
    <xf numFmtId="164" fontId="6" fillId="0" borderId="19" xfId="0" applyNumberFormat="1" applyFont="1" applyFill="1" applyBorder="1" applyAlignment="1">
      <alignment horizontal="left" vertical="center" wrapText="1"/>
    </xf>
    <xf numFmtId="164" fontId="6" fillId="0" borderId="42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164" fontId="2" fillId="0" borderId="4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6" fillId="0" borderId="45" xfId="0" applyNumberFormat="1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164" fontId="6" fillId="0" borderId="42" xfId="0" applyNumberFormat="1" applyFont="1" applyFill="1" applyBorder="1" applyAlignment="1">
      <alignment vertical="center"/>
    </xf>
    <xf numFmtId="164" fontId="17" fillId="0" borderId="19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 wrapText="1"/>
    </xf>
    <xf numFmtId="164" fontId="17" fillId="0" borderId="31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164" fontId="2" fillId="0" borderId="46" xfId="0" applyNumberFormat="1" applyFont="1" applyFill="1" applyBorder="1" applyAlignment="1">
      <alignment vertical="center"/>
    </xf>
    <xf numFmtId="164" fontId="2" fillId="0" borderId="45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48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5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55" xfId="0" applyNumberFormat="1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vertical="center"/>
    </xf>
    <xf numFmtId="164" fontId="2" fillId="0" borderId="57" xfId="0" applyNumberFormat="1" applyFont="1" applyFill="1" applyBorder="1" applyAlignment="1">
      <alignment horizontal="center" vertical="center"/>
    </xf>
    <xf numFmtId="164" fontId="2" fillId="0" borderId="58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2" fillId="0" borderId="59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58" xfId="0" applyNumberFormat="1" applyFont="1" applyFill="1" applyBorder="1" applyAlignment="1">
      <alignment horizontal="center" vertical="center" wrapText="1"/>
    </xf>
    <xf numFmtId="164" fontId="2" fillId="0" borderId="55" xfId="0" applyNumberFormat="1" applyFont="1" applyFill="1" applyBorder="1" applyAlignment="1">
      <alignment horizontal="center" vertical="center" wrapText="1"/>
    </xf>
    <xf numFmtId="164" fontId="2" fillId="0" borderId="57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1" fontId="6" fillId="0" borderId="58" xfId="0" applyNumberFormat="1" applyFont="1" applyFill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center" vertical="center"/>
    </xf>
    <xf numFmtId="1" fontId="6" fillId="0" borderId="57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164" fontId="6" fillId="0" borderId="58" xfId="0" applyNumberFormat="1" applyFont="1" applyFill="1" applyBorder="1" applyAlignment="1">
      <alignment horizontal="center" vertical="center"/>
    </xf>
    <xf numFmtId="164" fontId="6" fillId="0" borderId="55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3" fontId="2" fillId="0" borderId="58" xfId="0" applyNumberFormat="1" applyFont="1" applyFill="1" applyBorder="1" applyAlignment="1">
      <alignment horizontal="center" vertical="center" wrapText="1"/>
    </xf>
    <xf numFmtId="3" fontId="2" fillId="0" borderId="55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 wrapText="1"/>
    </xf>
    <xf numFmtId="164" fontId="6" fillId="0" borderId="34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64" fontId="2" fillId="0" borderId="64" xfId="0" applyNumberFormat="1" applyFont="1" applyFill="1" applyBorder="1" applyAlignment="1">
      <alignment horizontal="center" vertical="center"/>
    </xf>
    <xf numFmtId="164" fontId="2" fillId="0" borderId="65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 quotePrefix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/>
    </xf>
    <xf numFmtId="0" fontId="2" fillId="0" borderId="57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164" fontId="2" fillId="0" borderId="67" xfId="0" applyNumberFormat="1" applyFont="1" applyFill="1" applyBorder="1" applyAlignment="1">
      <alignment horizontal="center" vertical="center"/>
    </xf>
    <xf numFmtId="164" fontId="2" fillId="0" borderId="68" xfId="0" applyNumberFormat="1" applyFont="1" applyFill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49" fontId="2" fillId="0" borderId="73" xfId="0" applyNumberFormat="1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164" fontId="2" fillId="0" borderId="49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74" xfId="0" applyNumberFormat="1" applyFont="1" applyFill="1" applyBorder="1" applyAlignment="1">
      <alignment horizontal="center" vertical="center"/>
    </xf>
    <xf numFmtId="164" fontId="2" fillId="0" borderId="76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64" fontId="14" fillId="0" borderId="42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164" fontId="14" fillId="0" borderId="3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2" xfId="0" applyNumberFormat="1" applyFont="1" applyFill="1" applyBorder="1" applyAlignment="1" quotePrefix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 shrinkToFit="1"/>
    </xf>
    <xf numFmtId="49" fontId="2" fillId="0" borderId="33" xfId="0" applyNumberFormat="1" applyFont="1" applyFill="1" applyBorder="1" applyAlignment="1">
      <alignment horizontal="center" vertical="center" wrapText="1" shrinkToFit="1"/>
    </xf>
    <xf numFmtId="49" fontId="2" fillId="0" borderId="31" xfId="0" applyNumberFormat="1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6" fillId="0" borderId="37" xfId="0" applyNumberFormat="1" applyFont="1" applyFill="1" applyBorder="1" applyAlignment="1" quotePrefix="1">
      <alignment horizontal="left" vertical="center"/>
    </xf>
    <xf numFmtId="0" fontId="2" fillId="0" borderId="37" xfId="0" applyNumberFormat="1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42" xfId="0" applyNumberFormat="1" applyFont="1" applyFill="1" applyBorder="1" applyAlignment="1">
      <alignment vertical="center" wrapText="1"/>
    </xf>
    <xf numFmtId="164" fontId="2" fillId="0" borderId="33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 horizontal="center" vertical="center" wrapText="1"/>
    </xf>
    <xf numFmtId="3" fontId="6" fillId="0" borderId="3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58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1" fontId="2" fillId="0" borderId="57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8"/>
  <sheetViews>
    <sheetView tabSelected="1" view="pageBreakPreview" zoomScale="65" zoomScaleNormal="75" zoomScaleSheetLayoutView="65" zoomScalePageLayoutView="0" workbookViewId="0" topLeftCell="A1">
      <pane ySplit="10" topLeftCell="A58" activePane="bottomLeft" state="frozen"/>
      <selection pane="topLeft" activeCell="A1" sqref="A1"/>
      <selection pane="bottomLeft" activeCell="L2" sqref="L2:N2"/>
    </sheetView>
  </sheetViews>
  <sheetFormatPr defaultColWidth="9.140625" defaultRowHeight="12.75"/>
  <cols>
    <col min="1" max="1" width="4.28125" style="1" customWidth="1"/>
    <col min="2" max="2" width="6.00390625" style="1" customWidth="1"/>
    <col min="3" max="3" width="7.8515625" style="1" customWidth="1"/>
    <col min="4" max="4" width="13.140625" style="1" customWidth="1"/>
    <col min="5" max="5" width="60.7109375" style="1" customWidth="1"/>
    <col min="6" max="6" width="18.7109375" style="1" customWidth="1"/>
    <col min="7" max="7" width="16.28125" style="1" customWidth="1"/>
    <col min="8" max="8" width="16.421875" style="1" customWidth="1"/>
    <col min="9" max="9" width="6.28125" style="1" customWidth="1"/>
    <col min="10" max="10" width="18.421875" style="1" customWidth="1"/>
    <col min="11" max="11" width="6.421875" style="1" customWidth="1"/>
    <col min="12" max="12" width="18.57421875" style="1" customWidth="1"/>
    <col min="13" max="13" width="17.8515625" style="1" customWidth="1"/>
    <col min="14" max="14" width="23.00390625" style="1" customWidth="1"/>
    <col min="15" max="17" width="9.140625" style="1" customWidth="1"/>
    <col min="18" max="18" width="13.7109375" style="1" customWidth="1"/>
    <col min="19" max="19" width="24.421875" style="1" customWidth="1"/>
    <col min="20" max="16384" width="9.140625" style="1" customWidth="1"/>
  </cols>
  <sheetData>
    <row r="1" spans="10:14" ht="15.75">
      <c r="J1" s="361" t="s">
        <v>135</v>
      </c>
      <c r="K1" s="361"/>
      <c r="L1" s="361"/>
      <c r="M1" s="361"/>
      <c r="N1" s="361"/>
    </row>
    <row r="2" spans="10:14" ht="15.75">
      <c r="J2" s="82"/>
      <c r="K2" s="2"/>
      <c r="L2" s="361" t="s">
        <v>153</v>
      </c>
      <c r="M2" s="361"/>
      <c r="N2" s="361"/>
    </row>
    <row r="3" spans="1:14" ht="27.75" customHeight="1">
      <c r="A3" s="362" t="s">
        <v>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4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19.5" customHeight="1">
      <c r="A5" s="210" t="s">
        <v>1</v>
      </c>
      <c r="B5" s="210" t="s">
        <v>2</v>
      </c>
      <c r="C5" s="210" t="s">
        <v>3</v>
      </c>
      <c r="D5" s="210" t="s">
        <v>4</v>
      </c>
      <c r="E5" s="221" t="s">
        <v>5</v>
      </c>
      <c r="F5" s="221" t="s">
        <v>6</v>
      </c>
      <c r="G5" s="221" t="s">
        <v>7</v>
      </c>
      <c r="H5" s="221"/>
      <c r="I5" s="221"/>
      <c r="J5" s="221"/>
      <c r="K5" s="221"/>
      <c r="L5" s="221"/>
      <c r="M5" s="221"/>
      <c r="N5" s="221" t="s">
        <v>8</v>
      </c>
    </row>
    <row r="6" spans="1:14" ht="19.5" customHeight="1">
      <c r="A6" s="210"/>
      <c r="B6" s="210"/>
      <c r="C6" s="210"/>
      <c r="D6" s="210"/>
      <c r="E6" s="221"/>
      <c r="F6" s="221"/>
      <c r="G6" s="221" t="s">
        <v>9</v>
      </c>
      <c r="H6" s="221" t="s">
        <v>10</v>
      </c>
      <c r="I6" s="221"/>
      <c r="J6" s="221"/>
      <c r="K6" s="221"/>
      <c r="L6" s="221"/>
      <c r="M6" s="221"/>
      <c r="N6" s="221"/>
    </row>
    <row r="7" spans="1:14" ht="29.25" customHeight="1">
      <c r="A7" s="210"/>
      <c r="B7" s="210"/>
      <c r="C7" s="210"/>
      <c r="D7" s="210"/>
      <c r="E7" s="221"/>
      <c r="F7" s="221"/>
      <c r="G7" s="221"/>
      <c r="H7" s="221" t="s">
        <v>11</v>
      </c>
      <c r="I7" s="355" t="s">
        <v>12</v>
      </c>
      <c r="J7" s="356"/>
      <c r="K7" s="221" t="s">
        <v>13</v>
      </c>
      <c r="L7" s="221"/>
      <c r="M7" s="221" t="s">
        <v>14</v>
      </c>
      <c r="N7" s="221"/>
    </row>
    <row r="8" spans="1:14" ht="19.5" customHeight="1">
      <c r="A8" s="210"/>
      <c r="B8" s="210"/>
      <c r="C8" s="210"/>
      <c r="D8" s="210"/>
      <c r="E8" s="221"/>
      <c r="F8" s="221"/>
      <c r="G8" s="221"/>
      <c r="H8" s="221"/>
      <c r="I8" s="357"/>
      <c r="J8" s="358"/>
      <c r="K8" s="221"/>
      <c r="L8" s="221"/>
      <c r="M8" s="221"/>
      <c r="N8" s="221"/>
    </row>
    <row r="9" spans="1:14" ht="17.25" customHeight="1">
      <c r="A9" s="210"/>
      <c r="B9" s="210"/>
      <c r="C9" s="210"/>
      <c r="D9" s="210"/>
      <c r="E9" s="221"/>
      <c r="F9" s="221"/>
      <c r="G9" s="221"/>
      <c r="H9" s="221"/>
      <c r="I9" s="359"/>
      <c r="J9" s="360"/>
      <c r="K9" s="221"/>
      <c r="L9" s="221"/>
      <c r="M9" s="221"/>
      <c r="N9" s="221"/>
    </row>
    <row r="10" spans="1:14" ht="16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172">
        <v>9</v>
      </c>
      <c r="J10" s="173"/>
      <c r="K10" s="353">
        <v>10</v>
      </c>
      <c r="L10" s="353"/>
      <c r="M10" s="5">
        <v>11</v>
      </c>
      <c r="N10" s="5">
        <v>12</v>
      </c>
    </row>
    <row r="11" spans="1:14" ht="33" customHeight="1">
      <c r="A11" s="6" t="s">
        <v>15</v>
      </c>
      <c r="B11" s="210" t="s">
        <v>16</v>
      </c>
      <c r="C11" s="210"/>
      <c r="D11" s="210"/>
      <c r="E11" s="210"/>
      <c r="F11" s="7"/>
      <c r="G11" s="8"/>
      <c r="H11" s="8"/>
      <c r="I11" s="8"/>
      <c r="J11" s="8"/>
      <c r="K11" s="354"/>
      <c r="L11" s="354"/>
      <c r="M11" s="8"/>
      <c r="N11" s="9"/>
    </row>
    <row r="12" spans="1:14" ht="17.25" customHeight="1">
      <c r="A12" s="222">
        <v>1</v>
      </c>
      <c r="B12" s="222">
        <v>600</v>
      </c>
      <c r="C12" s="222">
        <v>60014</v>
      </c>
      <c r="D12" s="223" t="s">
        <v>100</v>
      </c>
      <c r="E12" s="214" t="s">
        <v>80</v>
      </c>
      <c r="F12" s="164">
        <f>G12+201897</f>
        <v>6701897</v>
      </c>
      <c r="G12" s="164">
        <f>H12+J12+L12+L13+L14+M12+J13</f>
        <v>6500000</v>
      </c>
      <c r="H12" s="164"/>
      <c r="I12" s="107" t="s">
        <v>142</v>
      </c>
      <c r="J12" s="140">
        <f>4540219-3905361</f>
        <v>634858</v>
      </c>
      <c r="K12" s="11" t="s">
        <v>18</v>
      </c>
      <c r="L12" s="12"/>
      <c r="M12" s="349">
        <f>5810600-441410-J13</f>
        <v>702190</v>
      </c>
      <c r="N12" s="214" t="s">
        <v>24</v>
      </c>
    </row>
    <row r="13" spans="1:15" ht="15.75" customHeight="1">
      <c r="A13" s="222"/>
      <c r="B13" s="222"/>
      <c r="C13" s="222"/>
      <c r="D13" s="223"/>
      <c r="E13" s="214"/>
      <c r="F13" s="164"/>
      <c r="G13" s="164"/>
      <c r="H13" s="164"/>
      <c r="I13" s="160" t="s">
        <v>143</v>
      </c>
      <c r="J13" s="174">
        <v>4667000</v>
      </c>
      <c r="K13" s="114" t="s">
        <v>136</v>
      </c>
      <c r="L13" s="14">
        <f>1355308-859356</f>
        <v>495952</v>
      </c>
      <c r="M13" s="349"/>
      <c r="N13" s="214"/>
      <c r="O13" s="1" t="s">
        <v>149</v>
      </c>
    </row>
    <row r="14" spans="1:14" ht="18.75" customHeight="1">
      <c r="A14" s="222"/>
      <c r="B14" s="222"/>
      <c r="C14" s="222"/>
      <c r="D14" s="223"/>
      <c r="E14" s="214"/>
      <c r="F14" s="164"/>
      <c r="G14" s="164"/>
      <c r="H14" s="164"/>
      <c r="I14" s="162"/>
      <c r="J14" s="175"/>
      <c r="K14" s="15" t="s">
        <v>21</v>
      </c>
      <c r="L14" s="16"/>
      <c r="M14" s="349"/>
      <c r="N14" s="214"/>
    </row>
    <row r="15" spans="1:14" ht="24" customHeight="1">
      <c r="A15" s="222">
        <v>2</v>
      </c>
      <c r="B15" s="204">
        <v>600</v>
      </c>
      <c r="C15" s="204">
        <v>60014</v>
      </c>
      <c r="D15" s="223" t="s">
        <v>97</v>
      </c>
      <c r="E15" s="211" t="s">
        <v>82</v>
      </c>
      <c r="F15" s="224" t="s">
        <v>150</v>
      </c>
      <c r="G15" s="164">
        <f>H15+J15+L15+L16+L17+M15+J16</f>
        <v>6086982</v>
      </c>
      <c r="H15" s="323">
        <f>137013+127987</f>
        <v>265000</v>
      </c>
      <c r="I15" s="107" t="s">
        <v>142</v>
      </c>
      <c r="J15" s="140"/>
      <c r="K15" s="11" t="s">
        <v>18</v>
      </c>
      <c r="L15" s="12"/>
      <c r="M15" s="325">
        <f>5472000-115018-J16</f>
        <v>0</v>
      </c>
      <c r="N15" s="211" t="s">
        <v>24</v>
      </c>
    </row>
    <row r="16" spans="1:14" ht="22.5" customHeight="1">
      <c r="A16" s="222"/>
      <c r="B16" s="222"/>
      <c r="C16" s="222"/>
      <c r="D16" s="223"/>
      <c r="E16" s="211"/>
      <c r="F16" s="224"/>
      <c r="G16" s="164"/>
      <c r="H16" s="323"/>
      <c r="I16" s="160" t="s">
        <v>143</v>
      </c>
      <c r="J16" s="174">
        <f>5357000-18</f>
        <v>5356982</v>
      </c>
      <c r="K16" s="17" t="s">
        <v>22</v>
      </c>
      <c r="L16" s="14">
        <f>137013+327987</f>
        <v>465000</v>
      </c>
      <c r="M16" s="325"/>
      <c r="N16" s="211"/>
    </row>
    <row r="17" spans="1:14" ht="21.75" customHeight="1">
      <c r="A17" s="222"/>
      <c r="B17" s="204"/>
      <c r="C17" s="204"/>
      <c r="D17" s="223"/>
      <c r="E17" s="211"/>
      <c r="F17" s="224"/>
      <c r="G17" s="164"/>
      <c r="H17" s="323"/>
      <c r="I17" s="161"/>
      <c r="J17" s="175"/>
      <c r="K17" s="150" t="s">
        <v>21</v>
      </c>
      <c r="L17" s="16"/>
      <c r="M17" s="325"/>
      <c r="N17" s="211"/>
    </row>
    <row r="18" spans="1:14" ht="15" customHeight="1">
      <c r="A18" s="350">
        <v>3</v>
      </c>
      <c r="B18" s="204">
        <v>600</v>
      </c>
      <c r="C18" s="204">
        <v>60014</v>
      </c>
      <c r="D18" s="223" t="s">
        <v>23</v>
      </c>
      <c r="E18" s="211" t="s">
        <v>83</v>
      </c>
      <c r="F18" s="200">
        <v>4999320</v>
      </c>
      <c r="G18" s="200">
        <f>H18+J18+L18+L19+L20+M18</f>
        <v>331000</v>
      </c>
      <c r="H18" s="200"/>
      <c r="I18" s="159" t="s">
        <v>142</v>
      </c>
      <c r="J18" s="200">
        <v>331000</v>
      </c>
      <c r="K18" s="18"/>
      <c r="L18" s="19"/>
      <c r="M18" s="200"/>
      <c r="N18" s="211" t="s">
        <v>24</v>
      </c>
    </row>
    <row r="19" spans="1:14" ht="25.5" customHeight="1">
      <c r="A19" s="350"/>
      <c r="B19" s="204"/>
      <c r="C19" s="204"/>
      <c r="D19" s="223"/>
      <c r="E19" s="211"/>
      <c r="F19" s="200"/>
      <c r="G19" s="200"/>
      <c r="H19" s="200"/>
      <c r="I19" s="160"/>
      <c r="J19" s="200"/>
      <c r="K19" s="20"/>
      <c r="L19" s="21"/>
      <c r="M19" s="200"/>
      <c r="N19" s="211"/>
    </row>
    <row r="20" spans="1:14" ht="25.5" customHeight="1">
      <c r="A20" s="350"/>
      <c r="B20" s="204"/>
      <c r="C20" s="204"/>
      <c r="D20" s="223"/>
      <c r="E20" s="211"/>
      <c r="F20" s="200"/>
      <c r="G20" s="200"/>
      <c r="H20" s="200"/>
      <c r="I20" s="162"/>
      <c r="J20" s="200"/>
      <c r="K20" s="22"/>
      <c r="L20" s="23"/>
      <c r="M20" s="200"/>
      <c r="N20" s="211"/>
    </row>
    <row r="21" spans="1:14" ht="33" customHeight="1">
      <c r="A21" s="6" t="s">
        <v>25</v>
      </c>
      <c r="B21" s="221" t="s">
        <v>26</v>
      </c>
      <c r="C21" s="221"/>
      <c r="D21" s="221"/>
      <c r="E21" s="221"/>
      <c r="F21" s="24"/>
      <c r="G21" s="25"/>
      <c r="H21" s="25"/>
      <c r="I21" s="25"/>
      <c r="J21" s="25"/>
      <c r="K21" s="26"/>
      <c r="L21" s="26"/>
      <c r="M21" s="25"/>
      <c r="N21" s="27"/>
    </row>
    <row r="22" spans="1:14" ht="15.75" customHeight="1">
      <c r="A22" s="222">
        <v>4</v>
      </c>
      <c r="B22" s="222">
        <v>600</v>
      </c>
      <c r="C22" s="222">
        <v>60014</v>
      </c>
      <c r="D22" s="223" t="s">
        <v>97</v>
      </c>
      <c r="E22" s="214" t="s">
        <v>27</v>
      </c>
      <c r="F22" s="164">
        <f>G22+13622</f>
        <v>5480165</v>
      </c>
      <c r="G22" s="325">
        <f>H22+J22+L22+L23+L24+M22+J23</f>
        <v>5466543</v>
      </c>
      <c r="H22" s="164"/>
      <c r="I22" s="107" t="s">
        <v>142</v>
      </c>
      <c r="J22" s="144">
        <f>3218292-810063</f>
        <v>2408229</v>
      </c>
      <c r="K22" s="11" t="s">
        <v>18</v>
      </c>
      <c r="L22" s="115"/>
      <c r="M22" s="349">
        <f>3515232-956918-J23</f>
        <v>1778314</v>
      </c>
      <c r="N22" s="214" t="s">
        <v>24</v>
      </c>
    </row>
    <row r="23" spans="1:14" ht="15.75">
      <c r="A23" s="222"/>
      <c r="B23" s="222"/>
      <c r="C23" s="222"/>
      <c r="D23" s="223"/>
      <c r="E23" s="214"/>
      <c r="F23" s="164"/>
      <c r="G23" s="325"/>
      <c r="H23" s="164"/>
      <c r="I23" s="169" t="s">
        <v>143</v>
      </c>
      <c r="J23" s="167">
        <v>780000</v>
      </c>
      <c r="K23" s="13" t="s">
        <v>20</v>
      </c>
      <c r="L23" s="92">
        <v>500000</v>
      </c>
      <c r="M23" s="349"/>
      <c r="N23" s="214"/>
    </row>
    <row r="24" spans="1:14" ht="27" customHeight="1">
      <c r="A24" s="222"/>
      <c r="B24" s="222"/>
      <c r="C24" s="222"/>
      <c r="D24" s="223"/>
      <c r="E24" s="214"/>
      <c r="F24" s="164"/>
      <c r="G24" s="325"/>
      <c r="H24" s="164"/>
      <c r="I24" s="171"/>
      <c r="J24" s="168"/>
      <c r="K24" s="15" t="s">
        <v>21</v>
      </c>
      <c r="L24" s="116"/>
      <c r="M24" s="349"/>
      <c r="N24" s="214"/>
    </row>
    <row r="25" spans="1:14" ht="15.75" customHeight="1">
      <c r="A25" s="222">
        <v>5</v>
      </c>
      <c r="B25" s="222">
        <v>600</v>
      </c>
      <c r="C25" s="222">
        <v>60014</v>
      </c>
      <c r="D25" s="223" t="s">
        <v>97</v>
      </c>
      <c r="E25" s="214" t="s">
        <v>28</v>
      </c>
      <c r="F25" s="164">
        <f>G25+38941</f>
        <v>3777653</v>
      </c>
      <c r="G25" s="164">
        <f>H25+J25+L25+L26+L27+M25+J26</f>
        <v>3738712</v>
      </c>
      <c r="H25" s="164"/>
      <c r="I25" s="107" t="s">
        <v>142</v>
      </c>
      <c r="J25" s="144">
        <f>3156731-1360681</f>
        <v>1796050</v>
      </c>
      <c r="K25" s="11"/>
      <c r="L25" s="115"/>
      <c r="M25" s="349">
        <f>3501634-1558972-J26</f>
        <v>1310662</v>
      </c>
      <c r="N25" s="214" t="s">
        <v>24</v>
      </c>
    </row>
    <row r="26" spans="1:14" ht="15.75">
      <c r="A26" s="222"/>
      <c r="B26" s="222"/>
      <c r="C26" s="222"/>
      <c r="D26" s="223"/>
      <c r="E26" s="214"/>
      <c r="F26" s="164"/>
      <c r="G26" s="164"/>
      <c r="H26" s="164"/>
      <c r="I26" s="169" t="s">
        <v>143</v>
      </c>
      <c r="J26" s="167">
        <v>632000</v>
      </c>
      <c r="K26" s="13"/>
      <c r="L26" s="92"/>
      <c r="M26" s="349"/>
      <c r="N26" s="214"/>
    </row>
    <row r="27" spans="1:14" ht="15.75" customHeight="1">
      <c r="A27" s="222"/>
      <c r="B27" s="222"/>
      <c r="C27" s="222"/>
      <c r="D27" s="223"/>
      <c r="E27" s="214"/>
      <c r="F27" s="164"/>
      <c r="G27" s="164"/>
      <c r="H27" s="164"/>
      <c r="I27" s="171"/>
      <c r="J27" s="168"/>
      <c r="K27" s="15"/>
      <c r="L27" s="116"/>
      <c r="M27" s="349"/>
      <c r="N27" s="214"/>
    </row>
    <row r="28" spans="1:14" ht="15" customHeight="1">
      <c r="A28" s="222">
        <v>6</v>
      </c>
      <c r="B28" s="222">
        <v>600</v>
      </c>
      <c r="C28" s="222">
        <v>60014</v>
      </c>
      <c r="D28" s="223" t="s">
        <v>29</v>
      </c>
      <c r="E28" s="214" t="s">
        <v>72</v>
      </c>
      <c r="F28" s="164">
        <v>7910338</v>
      </c>
      <c r="G28" s="164">
        <f>H28+J28+L28+L29+L30+M28</f>
        <v>5000</v>
      </c>
      <c r="H28" s="164">
        <v>2500</v>
      </c>
      <c r="I28" s="159"/>
      <c r="J28" s="164"/>
      <c r="K28" s="11" t="s">
        <v>18</v>
      </c>
      <c r="L28" s="12"/>
      <c r="M28" s="325"/>
      <c r="N28" s="214" t="s">
        <v>19</v>
      </c>
    </row>
    <row r="29" spans="1:14" ht="15.75">
      <c r="A29" s="222"/>
      <c r="B29" s="222"/>
      <c r="C29" s="222"/>
      <c r="D29" s="223"/>
      <c r="E29" s="214"/>
      <c r="F29" s="164"/>
      <c r="G29" s="164"/>
      <c r="H29" s="164"/>
      <c r="I29" s="160"/>
      <c r="J29" s="164"/>
      <c r="K29" s="13" t="s">
        <v>20</v>
      </c>
      <c r="L29" s="14">
        <v>2500</v>
      </c>
      <c r="M29" s="325"/>
      <c r="N29" s="214"/>
    </row>
    <row r="30" spans="1:14" ht="15.75">
      <c r="A30" s="222"/>
      <c r="B30" s="222"/>
      <c r="C30" s="222"/>
      <c r="D30" s="223"/>
      <c r="E30" s="214"/>
      <c r="F30" s="164"/>
      <c r="G30" s="164"/>
      <c r="H30" s="164"/>
      <c r="I30" s="162"/>
      <c r="J30" s="164"/>
      <c r="K30" s="15" t="s">
        <v>21</v>
      </c>
      <c r="L30" s="16"/>
      <c r="M30" s="325"/>
      <c r="N30" s="214"/>
    </row>
    <row r="31" spans="1:14" ht="28.5" customHeight="1">
      <c r="A31" s="6" t="s">
        <v>30</v>
      </c>
      <c r="B31" s="221" t="s">
        <v>31</v>
      </c>
      <c r="C31" s="221"/>
      <c r="D31" s="221"/>
      <c r="E31" s="221"/>
      <c r="F31" s="24"/>
      <c r="G31" s="25"/>
      <c r="H31" s="25"/>
      <c r="I31" s="25"/>
      <c r="J31" s="25"/>
      <c r="K31" s="26"/>
      <c r="L31" s="26"/>
      <c r="M31" s="25"/>
      <c r="N31" s="27"/>
    </row>
    <row r="32" spans="1:14" ht="15" customHeight="1">
      <c r="A32" s="222">
        <v>7</v>
      </c>
      <c r="B32" s="222">
        <v>600</v>
      </c>
      <c r="C32" s="222">
        <v>60014</v>
      </c>
      <c r="D32" s="223" t="s">
        <v>97</v>
      </c>
      <c r="E32" s="214" t="s">
        <v>32</v>
      </c>
      <c r="F32" s="164">
        <f>8672036-359002-68369</f>
        <v>8244665</v>
      </c>
      <c r="G32" s="323">
        <f>H32+J32+L32+L33+L34+M32+J33</f>
        <v>7687154</v>
      </c>
      <c r="H32" s="164">
        <f>359002-359002</f>
        <v>0</v>
      </c>
      <c r="I32" s="107" t="s">
        <v>142</v>
      </c>
      <c r="J32" s="144">
        <v>171000</v>
      </c>
      <c r="K32" s="11" t="s">
        <v>18</v>
      </c>
      <c r="L32" s="12"/>
      <c r="M32" s="199">
        <f>7348202-J33</f>
        <v>1315184</v>
      </c>
      <c r="N32" s="214" t="s">
        <v>24</v>
      </c>
    </row>
    <row r="33" spans="1:14" ht="15.75">
      <c r="A33" s="222"/>
      <c r="B33" s="222"/>
      <c r="C33" s="222"/>
      <c r="D33" s="223"/>
      <c r="E33" s="214"/>
      <c r="F33" s="164"/>
      <c r="G33" s="323"/>
      <c r="H33" s="164"/>
      <c r="I33" s="169" t="s">
        <v>143</v>
      </c>
      <c r="J33" s="167">
        <f>6033000+18</f>
        <v>6033018</v>
      </c>
      <c r="K33" s="13" t="s">
        <v>20</v>
      </c>
      <c r="L33" s="28">
        <f>236321-68369</f>
        <v>167952</v>
      </c>
      <c r="M33" s="199"/>
      <c r="N33" s="214"/>
    </row>
    <row r="34" spans="1:14" ht="15.75">
      <c r="A34" s="222"/>
      <c r="B34" s="222"/>
      <c r="C34" s="222"/>
      <c r="D34" s="223"/>
      <c r="E34" s="214"/>
      <c r="F34" s="164"/>
      <c r="G34" s="323"/>
      <c r="H34" s="164"/>
      <c r="I34" s="170"/>
      <c r="J34" s="168"/>
      <c r="K34" s="15" t="s">
        <v>21</v>
      </c>
      <c r="L34" s="29"/>
      <c r="M34" s="199"/>
      <c r="N34" s="214"/>
    </row>
    <row r="35" spans="1:14" ht="15" customHeight="1">
      <c r="A35" s="222">
        <v>8</v>
      </c>
      <c r="B35" s="222">
        <v>600</v>
      </c>
      <c r="C35" s="222">
        <v>60014</v>
      </c>
      <c r="D35" s="223" t="s">
        <v>97</v>
      </c>
      <c r="E35" s="214" t="s">
        <v>33</v>
      </c>
      <c r="F35" s="164">
        <f>90280+G35</f>
        <v>7808008</v>
      </c>
      <c r="G35" s="323">
        <f>H35+J35+L35+L36+L37+M35+J36</f>
        <v>7717728</v>
      </c>
      <c r="H35" s="166"/>
      <c r="I35" s="107" t="s">
        <v>142</v>
      </c>
      <c r="J35" s="144">
        <f>1281201-188766+100000</f>
        <v>1192435</v>
      </c>
      <c r="K35" s="11" t="s">
        <v>18</v>
      </c>
      <c r="L35" s="12"/>
      <c r="M35" s="199">
        <f>7478353-1342237-J36</f>
        <v>114116</v>
      </c>
      <c r="N35" s="214" t="s">
        <v>24</v>
      </c>
    </row>
    <row r="36" spans="1:14" ht="15.75">
      <c r="A36" s="222"/>
      <c r="B36" s="222"/>
      <c r="C36" s="222"/>
      <c r="D36" s="223"/>
      <c r="E36" s="214"/>
      <c r="F36" s="164"/>
      <c r="G36" s="323"/>
      <c r="H36" s="166"/>
      <c r="I36" s="169" t="s">
        <v>143</v>
      </c>
      <c r="J36" s="167">
        <v>6022000</v>
      </c>
      <c r="K36" s="13" t="s">
        <v>20</v>
      </c>
      <c r="L36" s="28">
        <f>446002-56825</f>
        <v>389177</v>
      </c>
      <c r="M36" s="199"/>
      <c r="N36" s="214"/>
    </row>
    <row r="37" spans="1:14" ht="13.5" customHeight="1">
      <c r="A37" s="222"/>
      <c r="B37" s="222"/>
      <c r="C37" s="222"/>
      <c r="D37" s="223"/>
      <c r="E37" s="214"/>
      <c r="F37" s="164"/>
      <c r="G37" s="323"/>
      <c r="H37" s="166"/>
      <c r="I37" s="171"/>
      <c r="J37" s="168"/>
      <c r="K37" s="15" t="s">
        <v>21</v>
      </c>
      <c r="L37" s="29"/>
      <c r="M37" s="199"/>
      <c r="N37" s="214"/>
    </row>
    <row r="38" spans="1:14" ht="15" customHeight="1">
      <c r="A38" s="222">
        <v>9</v>
      </c>
      <c r="B38" s="222">
        <v>600</v>
      </c>
      <c r="C38" s="222">
        <v>60014</v>
      </c>
      <c r="D38" s="223" t="s">
        <v>29</v>
      </c>
      <c r="E38" s="214" t="s">
        <v>34</v>
      </c>
      <c r="F38" s="164">
        <f>G38+5596</f>
        <v>3140276</v>
      </c>
      <c r="G38" s="164">
        <f>H38+J38+L38+L39+L40+M38</f>
        <v>3134680</v>
      </c>
      <c r="H38" s="164"/>
      <c r="I38" s="159" t="s">
        <v>142</v>
      </c>
      <c r="J38" s="164">
        <f>1112500-258160</f>
        <v>854340</v>
      </c>
      <c r="K38" s="11" t="s">
        <v>18</v>
      </c>
      <c r="L38" s="117">
        <f>2003200-577200</f>
        <v>1426000</v>
      </c>
      <c r="M38" s="325"/>
      <c r="N38" s="214" t="s">
        <v>19</v>
      </c>
    </row>
    <row r="39" spans="1:14" ht="15.75">
      <c r="A39" s="222"/>
      <c r="B39" s="222"/>
      <c r="C39" s="222"/>
      <c r="D39" s="223"/>
      <c r="E39" s="214"/>
      <c r="F39" s="164"/>
      <c r="G39" s="164"/>
      <c r="H39" s="164"/>
      <c r="I39" s="160"/>
      <c r="J39" s="164"/>
      <c r="K39" s="13" t="s">
        <v>20</v>
      </c>
      <c r="L39" s="97">
        <f>1112500-258160</f>
        <v>854340</v>
      </c>
      <c r="M39" s="325"/>
      <c r="N39" s="214"/>
    </row>
    <row r="40" spans="1:14" ht="15.75">
      <c r="A40" s="204"/>
      <c r="B40" s="204"/>
      <c r="C40" s="204"/>
      <c r="D40" s="224"/>
      <c r="E40" s="211"/>
      <c r="F40" s="176"/>
      <c r="G40" s="176"/>
      <c r="H40" s="176"/>
      <c r="I40" s="161"/>
      <c r="J40" s="176"/>
      <c r="K40" s="13" t="s">
        <v>21</v>
      </c>
      <c r="L40" s="97"/>
      <c r="M40" s="188"/>
      <c r="N40" s="211"/>
    </row>
    <row r="41" spans="1:14" s="33" customFormat="1" ht="15" customHeight="1">
      <c r="A41" s="338">
        <v>10</v>
      </c>
      <c r="B41" s="341">
        <v>600</v>
      </c>
      <c r="C41" s="341">
        <v>60014</v>
      </c>
      <c r="D41" s="343" t="s">
        <v>29</v>
      </c>
      <c r="E41" s="374" t="s">
        <v>36</v>
      </c>
      <c r="F41" s="163">
        <v>1474000</v>
      </c>
      <c r="G41" s="163">
        <f>H41+J41+L41+L42+L43+M41</f>
        <v>1438600</v>
      </c>
      <c r="H41" s="163">
        <v>737000</v>
      </c>
      <c r="I41" s="159"/>
      <c r="J41" s="163"/>
      <c r="K41" s="98" t="s">
        <v>18</v>
      </c>
      <c r="L41" s="99">
        <v>701600</v>
      </c>
      <c r="M41" s="345"/>
      <c r="N41" s="335" t="s">
        <v>19</v>
      </c>
    </row>
    <row r="42" spans="1:14" s="33" customFormat="1" ht="15.75">
      <c r="A42" s="339"/>
      <c r="B42" s="222"/>
      <c r="C42" s="222"/>
      <c r="D42" s="223"/>
      <c r="E42" s="214"/>
      <c r="F42" s="164"/>
      <c r="G42" s="164"/>
      <c r="H42" s="164"/>
      <c r="I42" s="160"/>
      <c r="J42" s="164"/>
      <c r="K42" s="13" t="s">
        <v>20</v>
      </c>
      <c r="L42" s="34"/>
      <c r="M42" s="199"/>
      <c r="N42" s="336"/>
    </row>
    <row r="43" spans="1:14" s="33" customFormat="1" ht="15.75">
      <c r="A43" s="340"/>
      <c r="B43" s="342"/>
      <c r="C43" s="342"/>
      <c r="D43" s="344"/>
      <c r="E43" s="375"/>
      <c r="F43" s="165"/>
      <c r="G43" s="165"/>
      <c r="H43" s="165"/>
      <c r="I43" s="161"/>
      <c r="J43" s="165"/>
      <c r="K43" s="100" t="s">
        <v>21</v>
      </c>
      <c r="L43" s="101"/>
      <c r="M43" s="346"/>
      <c r="N43" s="337"/>
    </row>
    <row r="44" spans="1:14" s="33" customFormat="1" ht="19.5" customHeight="1">
      <c r="A44" s="245" t="s">
        <v>134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</row>
    <row r="45" spans="1:14" ht="24" customHeight="1">
      <c r="A45" s="104" t="s">
        <v>133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s="33" customFormat="1" ht="27" customHeight="1">
      <c r="A46" s="85" t="s">
        <v>113</v>
      </c>
      <c r="B46" s="243" t="s">
        <v>114</v>
      </c>
      <c r="C46" s="244"/>
      <c r="D46" s="244"/>
      <c r="E46" s="244"/>
      <c r="F46" s="88"/>
      <c r="G46" s="88"/>
      <c r="H46" s="88"/>
      <c r="I46" s="88"/>
      <c r="J46" s="88"/>
      <c r="K46" s="86"/>
      <c r="L46" s="87"/>
      <c r="M46" s="89"/>
      <c r="N46" s="90"/>
    </row>
    <row r="47" spans="1:14" s="33" customFormat="1" ht="45" customHeight="1">
      <c r="A47" s="6">
        <v>11</v>
      </c>
      <c r="B47" s="74">
        <v>600</v>
      </c>
      <c r="C47" s="74">
        <v>60013</v>
      </c>
      <c r="D47" s="113" t="s">
        <v>116</v>
      </c>
      <c r="E47" s="72" t="s">
        <v>77</v>
      </c>
      <c r="F47" s="75">
        <f>G47</f>
        <v>458596</v>
      </c>
      <c r="G47" s="75">
        <f>H47+J47+L47+M47</f>
        <v>458596</v>
      </c>
      <c r="H47" s="75"/>
      <c r="I47" s="112" t="s">
        <v>142</v>
      </c>
      <c r="J47" s="112">
        <f>622237-163641</f>
        <v>458596</v>
      </c>
      <c r="K47" s="51"/>
      <c r="L47" s="52"/>
      <c r="M47" s="118"/>
      <c r="N47" s="72" t="s">
        <v>39</v>
      </c>
    </row>
    <row r="48" spans="1:14" ht="15" customHeight="1">
      <c r="A48" s="222">
        <v>12</v>
      </c>
      <c r="B48" s="222">
        <v>600</v>
      </c>
      <c r="C48" s="222">
        <v>60014</v>
      </c>
      <c r="D48" s="223" t="s">
        <v>29</v>
      </c>
      <c r="E48" s="214" t="s">
        <v>35</v>
      </c>
      <c r="F48" s="164">
        <v>350000</v>
      </c>
      <c r="G48" s="164">
        <f>H48+J48+L48+L49+L50+M48</f>
        <v>350000</v>
      </c>
      <c r="H48" s="164"/>
      <c r="I48" s="176" t="s">
        <v>142</v>
      </c>
      <c r="J48" s="164">
        <v>280000</v>
      </c>
      <c r="K48" s="11" t="s">
        <v>18</v>
      </c>
      <c r="L48" s="30"/>
      <c r="M48" s="164"/>
      <c r="N48" s="214" t="s">
        <v>39</v>
      </c>
    </row>
    <row r="49" spans="1:19" ht="15.75">
      <c r="A49" s="222"/>
      <c r="B49" s="222"/>
      <c r="C49" s="222"/>
      <c r="D49" s="223"/>
      <c r="E49" s="214"/>
      <c r="F49" s="164"/>
      <c r="G49" s="164"/>
      <c r="H49" s="164"/>
      <c r="I49" s="160"/>
      <c r="J49" s="164"/>
      <c r="K49" s="13" t="s">
        <v>20</v>
      </c>
      <c r="L49" s="28">
        <v>70000</v>
      </c>
      <c r="M49" s="164"/>
      <c r="N49" s="214"/>
      <c r="S49" s="31"/>
    </row>
    <row r="50" spans="1:14" ht="15.75">
      <c r="A50" s="222"/>
      <c r="B50" s="222"/>
      <c r="C50" s="222"/>
      <c r="D50" s="223"/>
      <c r="E50" s="214"/>
      <c r="F50" s="164"/>
      <c r="G50" s="164"/>
      <c r="H50" s="164"/>
      <c r="I50" s="162"/>
      <c r="J50" s="164"/>
      <c r="K50" s="15" t="s">
        <v>21</v>
      </c>
      <c r="L50" s="29"/>
      <c r="M50" s="164"/>
      <c r="N50" s="214"/>
    </row>
    <row r="51" spans="1:14" s="39" customFormat="1" ht="15" customHeight="1">
      <c r="A51" s="222">
        <v>13</v>
      </c>
      <c r="B51" s="222">
        <v>600</v>
      </c>
      <c r="C51" s="222">
        <v>60014</v>
      </c>
      <c r="D51" s="223" t="s">
        <v>29</v>
      </c>
      <c r="E51" s="214" t="s">
        <v>129</v>
      </c>
      <c r="F51" s="164">
        <v>2959836</v>
      </c>
      <c r="G51" s="164">
        <f>H51+J51+J52+J53+L51+L52+L53+M51</f>
        <v>15629</v>
      </c>
      <c r="H51" s="164">
        <v>15629</v>
      </c>
      <c r="I51" s="176"/>
      <c r="J51" s="164"/>
      <c r="K51" s="11"/>
      <c r="L51" s="30"/>
      <c r="M51" s="164"/>
      <c r="N51" s="214" t="s">
        <v>24</v>
      </c>
    </row>
    <row r="52" spans="1:19" s="39" customFormat="1" ht="15.75">
      <c r="A52" s="222"/>
      <c r="B52" s="222"/>
      <c r="C52" s="222"/>
      <c r="D52" s="223"/>
      <c r="E52" s="214"/>
      <c r="F52" s="164"/>
      <c r="G52" s="164"/>
      <c r="H52" s="164"/>
      <c r="I52" s="160"/>
      <c r="J52" s="164"/>
      <c r="K52" s="13"/>
      <c r="L52" s="28"/>
      <c r="M52" s="164"/>
      <c r="N52" s="214"/>
      <c r="S52" s="103"/>
    </row>
    <row r="53" spans="1:14" s="39" customFormat="1" ht="15.75">
      <c r="A53" s="222"/>
      <c r="B53" s="222"/>
      <c r="C53" s="222"/>
      <c r="D53" s="223"/>
      <c r="E53" s="214"/>
      <c r="F53" s="164"/>
      <c r="G53" s="164"/>
      <c r="H53" s="164"/>
      <c r="I53" s="162"/>
      <c r="J53" s="164"/>
      <c r="K53" s="15"/>
      <c r="L53" s="29"/>
      <c r="M53" s="164"/>
      <c r="N53" s="214"/>
    </row>
    <row r="54" spans="1:14" s="41" customFormat="1" ht="15.75">
      <c r="A54" s="204">
        <v>14</v>
      </c>
      <c r="B54" s="204">
        <v>600</v>
      </c>
      <c r="C54" s="204">
        <v>60014</v>
      </c>
      <c r="D54" s="224" t="s">
        <v>23</v>
      </c>
      <c r="E54" s="211" t="s">
        <v>90</v>
      </c>
      <c r="F54" s="176">
        <v>441400</v>
      </c>
      <c r="G54" s="176">
        <v>441400</v>
      </c>
      <c r="H54" s="176"/>
      <c r="I54" s="176"/>
      <c r="J54" s="140"/>
      <c r="K54" s="11" t="s">
        <v>18</v>
      </c>
      <c r="L54" s="30"/>
      <c r="M54" s="277"/>
      <c r="N54" s="280" t="s">
        <v>39</v>
      </c>
    </row>
    <row r="55" spans="1:14" s="41" customFormat="1" ht="13.5" customHeight="1">
      <c r="A55" s="205"/>
      <c r="B55" s="205"/>
      <c r="C55" s="205"/>
      <c r="D55" s="225"/>
      <c r="E55" s="212"/>
      <c r="F55" s="160"/>
      <c r="G55" s="160"/>
      <c r="H55" s="160"/>
      <c r="I55" s="160"/>
      <c r="J55" s="157"/>
      <c r="K55" s="13" t="s">
        <v>20</v>
      </c>
      <c r="L55" s="28">
        <v>441400</v>
      </c>
      <c r="M55" s="278"/>
      <c r="N55" s="281"/>
    </row>
    <row r="56" spans="1:14" s="41" customFormat="1" ht="15.75">
      <c r="A56" s="206"/>
      <c r="B56" s="206"/>
      <c r="C56" s="206"/>
      <c r="D56" s="226"/>
      <c r="E56" s="213"/>
      <c r="F56" s="162"/>
      <c r="G56" s="162"/>
      <c r="H56" s="162"/>
      <c r="I56" s="161"/>
      <c r="J56" s="158"/>
      <c r="K56" s="13" t="s">
        <v>21</v>
      </c>
      <c r="L56" s="28"/>
      <c r="M56" s="279"/>
      <c r="N56" s="282"/>
    </row>
    <row r="57" spans="1:14" s="41" customFormat="1" ht="17.25" customHeight="1">
      <c r="A57" s="239">
        <v>15</v>
      </c>
      <c r="B57" s="239">
        <v>600</v>
      </c>
      <c r="C57" s="239">
        <v>60014</v>
      </c>
      <c r="D57" s="266" t="s">
        <v>23</v>
      </c>
      <c r="E57" s="385" t="s">
        <v>99</v>
      </c>
      <c r="F57" s="262">
        <v>54900</v>
      </c>
      <c r="G57" s="262">
        <v>54900</v>
      </c>
      <c r="H57" s="389"/>
      <c r="I57" s="390"/>
      <c r="J57" s="262"/>
      <c r="K57" s="47" t="s">
        <v>18</v>
      </c>
      <c r="L57" s="102"/>
      <c r="M57" s="386"/>
      <c r="N57" s="262" t="s">
        <v>39</v>
      </c>
    </row>
    <row r="58" spans="1:14" s="41" customFormat="1" ht="15" customHeight="1">
      <c r="A58" s="239"/>
      <c r="B58" s="239"/>
      <c r="C58" s="239"/>
      <c r="D58" s="266"/>
      <c r="E58" s="385"/>
      <c r="F58" s="262"/>
      <c r="G58" s="262"/>
      <c r="H58" s="389"/>
      <c r="I58" s="391"/>
      <c r="J58" s="262"/>
      <c r="K58" s="49" t="s">
        <v>20</v>
      </c>
      <c r="L58" s="50">
        <v>54900</v>
      </c>
      <c r="M58" s="387"/>
      <c r="N58" s="262"/>
    </row>
    <row r="59" spans="1:14" s="41" customFormat="1" ht="18" customHeight="1">
      <c r="A59" s="239"/>
      <c r="B59" s="239"/>
      <c r="C59" s="239"/>
      <c r="D59" s="266"/>
      <c r="E59" s="385"/>
      <c r="F59" s="262"/>
      <c r="G59" s="262"/>
      <c r="H59" s="389"/>
      <c r="I59" s="392"/>
      <c r="J59" s="262"/>
      <c r="K59" s="51" t="s">
        <v>21</v>
      </c>
      <c r="L59" s="52"/>
      <c r="M59" s="388"/>
      <c r="N59" s="262"/>
    </row>
    <row r="60" spans="1:14" s="33" customFormat="1" ht="17.25" customHeight="1">
      <c r="A60" s="249">
        <v>16</v>
      </c>
      <c r="B60" s="249">
        <v>600</v>
      </c>
      <c r="C60" s="249">
        <v>60014</v>
      </c>
      <c r="D60" s="250" t="s">
        <v>23</v>
      </c>
      <c r="E60" s="246" t="s">
        <v>151</v>
      </c>
      <c r="F60" s="247">
        <f>G60</f>
        <v>7000</v>
      </c>
      <c r="G60" s="247">
        <f>H60+J60+L61</f>
        <v>7000</v>
      </c>
      <c r="H60" s="248"/>
      <c r="I60" s="195"/>
      <c r="J60" s="247"/>
      <c r="K60" s="121" t="s">
        <v>18</v>
      </c>
      <c r="L60" s="152"/>
      <c r="M60" s="252"/>
      <c r="N60" s="247" t="s">
        <v>39</v>
      </c>
    </row>
    <row r="61" spans="1:14" s="33" customFormat="1" ht="15" customHeight="1">
      <c r="A61" s="249"/>
      <c r="B61" s="249"/>
      <c r="C61" s="249"/>
      <c r="D61" s="250"/>
      <c r="E61" s="246"/>
      <c r="F61" s="247"/>
      <c r="G61" s="247"/>
      <c r="H61" s="248"/>
      <c r="I61" s="196"/>
      <c r="J61" s="247"/>
      <c r="K61" s="123" t="s">
        <v>20</v>
      </c>
      <c r="L61" s="153">
        <v>7000</v>
      </c>
      <c r="M61" s="253"/>
      <c r="N61" s="247"/>
    </row>
    <row r="62" spans="1:14" s="33" customFormat="1" ht="18" customHeight="1">
      <c r="A62" s="249"/>
      <c r="B62" s="249"/>
      <c r="C62" s="249"/>
      <c r="D62" s="250"/>
      <c r="E62" s="246"/>
      <c r="F62" s="247"/>
      <c r="G62" s="247"/>
      <c r="H62" s="248"/>
      <c r="I62" s="197"/>
      <c r="J62" s="247"/>
      <c r="K62" s="125" t="s">
        <v>21</v>
      </c>
      <c r="L62" s="154"/>
      <c r="M62" s="254"/>
      <c r="N62" s="247"/>
    </row>
    <row r="63" spans="1:14" s="41" customFormat="1" ht="18" customHeight="1">
      <c r="A63" s="376" t="s">
        <v>37</v>
      </c>
      <c r="B63" s="376"/>
      <c r="C63" s="376"/>
      <c r="D63" s="376"/>
      <c r="E63" s="376"/>
      <c r="F63" s="377">
        <f>SUM(F12:F62)+6526789</f>
        <v>60334843</v>
      </c>
      <c r="G63" s="379">
        <f>SUM(G12:G62)</f>
        <v>43433924</v>
      </c>
      <c r="H63" s="379">
        <f>SUM(H12:H62)</f>
        <v>1020129</v>
      </c>
      <c r="I63" s="146" t="s">
        <v>142</v>
      </c>
      <c r="J63" s="146">
        <f>SUM(J12:J62)-J64</f>
        <v>8126508</v>
      </c>
      <c r="K63" s="155"/>
      <c r="L63" s="377">
        <f>SUM(L12:L62)</f>
        <v>5575821</v>
      </c>
      <c r="M63" s="198">
        <f>SUM(M12:M62)</f>
        <v>5220466</v>
      </c>
      <c r="N63" s="233"/>
    </row>
    <row r="64" spans="1:14" s="33" customFormat="1" ht="19.5" customHeight="1">
      <c r="A64" s="312"/>
      <c r="B64" s="312"/>
      <c r="C64" s="312"/>
      <c r="D64" s="312"/>
      <c r="E64" s="312"/>
      <c r="F64" s="378"/>
      <c r="G64" s="175"/>
      <c r="H64" s="175"/>
      <c r="I64" s="147" t="s">
        <v>143</v>
      </c>
      <c r="J64" s="151">
        <f>J13+J16+J23+J26+J33+J36</f>
        <v>23491000</v>
      </c>
      <c r="K64" s="156"/>
      <c r="L64" s="378"/>
      <c r="M64" s="175"/>
      <c r="N64" s="380"/>
    </row>
    <row r="65" spans="1:14" ht="15" customHeight="1">
      <c r="A65" s="222">
        <v>17</v>
      </c>
      <c r="B65" s="222">
        <v>630</v>
      </c>
      <c r="C65" s="222">
        <v>63003</v>
      </c>
      <c r="D65" s="223" t="s">
        <v>97</v>
      </c>
      <c r="E65" s="214" t="s">
        <v>38</v>
      </c>
      <c r="F65" s="164">
        <f>G65+48544+610</f>
        <v>1029279</v>
      </c>
      <c r="G65" s="199">
        <f>H65+J65+M65+L65+L66+L67</f>
        <v>980125</v>
      </c>
      <c r="H65" s="164">
        <f>162358-18710</f>
        <v>143648</v>
      </c>
      <c r="I65" s="176"/>
      <c r="J65" s="164"/>
      <c r="K65" s="11"/>
      <c r="L65" s="12"/>
      <c r="M65" s="199">
        <f>993162-156685</f>
        <v>836477</v>
      </c>
      <c r="N65" s="214" t="s">
        <v>39</v>
      </c>
    </row>
    <row r="66" spans="1:14" ht="15.75">
      <c r="A66" s="222"/>
      <c r="B66" s="222"/>
      <c r="C66" s="222"/>
      <c r="D66" s="223"/>
      <c r="E66" s="214"/>
      <c r="F66" s="164"/>
      <c r="G66" s="199"/>
      <c r="H66" s="164"/>
      <c r="I66" s="160"/>
      <c r="J66" s="164"/>
      <c r="K66" s="13"/>
      <c r="L66" s="28"/>
      <c r="M66" s="199"/>
      <c r="N66" s="214"/>
    </row>
    <row r="67" spans="1:14" ht="15.75">
      <c r="A67" s="222"/>
      <c r="B67" s="222"/>
      <c r="C67" s="222"/>
      <c r="D67" s="223"/>
      <c r="E67" s="214"/>
      <c r="F67" s="164"/>
      <c r="G67" s="199"/>
      <c r="H67" s="164"/>
      <c r="I67" s="162"/>
      <c r="J67" s="164"/>
      <c r="K67" s="15"/>
      <c r="L67" s="29"/>
      <c r="M67" s="199"/>
      <c r="N67" s="214"/>
    </row>
    <row r="68" spans="1:14" ht="15.75" customHeight="1">
      <c r="A68" s="222">
        <v>18</v>
      </c>
      <c r="B68" s="222">
        <v>700</v>
      </c>
      <c r="C68" s="222">
        <v>70005</v>
      </c>
      <c r="D68" s="334" t="s">
        <v>29</v>
      </c>
      <c r="E68" s="214" t="s">
        <v>40</v>
      </c>
      <c r="F68" s="164">
        <v>456000</v>
      </c>
      <c r="G68" s="325">
        <v>456000</v>
      </c>
      <c r="H68" s="164"/>
      <c r="I68" s="176" t="s">
        <v>142</v>
      </c>
      <c r="J68" s="164">
        <v>456000</v>
      </c>
      <c r="K68" s="11"/>
      <c r="L68" s="12"/>
      <c r="M68" s="164"/>
      <c r="N68" s="214" t="s">
        <v>39</v>
      </c>
    </row>
    <row r="69" spans="1:14" ht="15.75">
      <c r="A69" s="222"/>
      <c r="B69" s="222"/>
      <c r="C69" s="222"/>
      <c r="D69" s="334"/>
      <c r="E69" s="214"/>
      <c r="F69" s="164"/>
      <c r="G69" s="325"/>
      <c r="H69" s="164"/>
      <c r="I69" s="160"/>
      <c r="J69" s="164"/>
      <c r="K69" s="13"/>
      <c r="L69" s="28"/>
      <c r="M69" s="164"/>
      <c r="N69" s="214"/>
    </row>
    <row r="70" spans="1:14" ht="15.75">
      <c r="A70" s="222"/>
      <c r="B70" s="222"/>
      <c r="C70" s="222"/>
      <c r="D70" s="334"/>
      <c r="E70" s="214"/>
      <c r="F70" s="164"/>
      <c r="G70" s="325"/>
      <c r="H70" s="164"/>
      <c r="I70" s="162"/>
      <c r="J70" s="164"/>
      <c r="K70" s="15"/>
      <c r="L70" s="29"/>
      <c r="M70" s="164"/>
      <c r="N70" s="214"/>
    </row>
    <row r="71" spans="1:14" ht="15.75" customHeight="1">
      <c r="A71" s="222">
        <v>19</v>
      </c>
      <c r="B71" s="222">
        <v>750</v>
      </c>
      <c r="C71" s="222">
        <v>75020</v>
      </c>
      <c r="D71" s="334" t="s">
        <v>29</v>
      </c>
      <c r="E71" s="214" t="s">
        <v>70</v>
      </c>
      <c r="F71" s="164">
        <v>130000</v>
      </c>
      <c r="G71" s="325">
        <f>H71+J71+M71</f>
        <v>130000</v>
      </c>
      <c r="H71" s="164">
        <v>130000</v>
      </c>
      <c r="I71" s="176"/>
      <c r="J71" s="164"/>
      <c r="K71" s="11"/>
      <c r="L71" s="12"/>
      <c r="M71" s="331"/>
      <c r="N71" s="214" t="s">
        <v>39</v>
      </c>
    </row>
    <row r="72" spans="1:14" ht="15.75">
      <c r="A72" s="222"/>
      <c r="B72" s="222"/>
      <c r="C72" s="222"/>
      <c r="D72" s="334"/>
      <c r="E72" s="214"/>
      <c r="F72" s="164"/>
      <c r="G72" s="325"/>
      <c r="H72" s="164"/>
      <c r="I72" s="160"/>
      <c r="J72" s="164"/>
      <c r="K72" s="13"/>
      <c r="L72" s="28"/>
      <c r="M72" s="332"/>
      <c r="N72" s="214"/>
    </row>
    <row r="73" spans="1:14" ht="15.75">
      <c r="A73" s="222"/>
      <c r="B73" s="222"/>
      <c r="C73" s="222"/>
      <c r="D73" s="334"/>
      <c r="E73" s="214"/>
      <c r="F73" s="164"/>
      <c r="G73" s="325"/>
      <c r="H73" s="164"/>
      <c r="I73" s="162"/>
      <c r="J73" s="164"/>
      <c r="K73" s="15"/>
      <c r="L73" s="29"/>
      <c r="M73" s="333"/>
      <c r="N73" s="214"/>
    </row>
    <row r="74" spans="1:14" s="39" customFormat="1" ht="15" customHeight="1">
      <c r="A74" s="222">
        <v>20</v>
      </c>
      <c r="B74" s="222">
        <v>750</v>
      </c>
      <c r="C74" s="222">
        <v>75020</v>
      </c>
      <c r="D74" s="330" t="s">
        <v>97</v>
      </c>
      <c r="E74" s="214" t="s">
        <v>81</v>
      </c>
      <c r="F74" s="164">
        <v>955992</v>
      </c>
      <c r="G74" s="325">
        <f>L75+M74</f>
        <v>480032</v>
      </c>
      <c r="H74" s="363"/>
      <c r="I74" s="141"/>
      <c r="J74" s="199"/>
      <c r="K74" s="11" t="s">
        <v>18</v>
      </c>
      <c r="L74" s="12"/>
      <c r="M74" s="164">
        <v>392032</v>
      </c>
      <c r="N74" s="214" t="s">
        <v>39</v>
      </c>
    </row>
    <row r="75" spans="1:14" s="39" customFormat="1" ht="15.75">
      <c r="A75" s="222"/>
      <c r="B75" s="222"/>
      <c r="C75" s="222"/>
      <c r="D75" s="330"/>
      <c r="E75" s="214"/>
      <c r="F75" s="164"/>
      <c r="G75" s="325"/>
      <c r="H75" s="364"/>
      <c r="I75" s="142"/>
      <c r="J75" s="199"/>
      <c r="K75" s="13" t="s">
        <v>20</v>
      </c>
      <c r="L75" s="28">
        <v>88000</v>
      </c>
      <c r="M75" s="164"/>
      <c r="N75" s="214"/>
    </row>
    <row r="76" spans="1:14" s="39" customFormat="1" ht="15.75">
      <c r="A76" s="222"/>
      <c r="B76" s="222"/>
      <c r="C76" s="222"/>
      <c r="D76" s="330"/>
      <c r="E76" s="214"/>
      <c r="F76" s="164"/>
      <c r="G76" s="325"/>
      <c r="H76" s="365"/>
      <c r="I76" s="143"/>
      <c r="J76" s="199"/>
      <c r="K76" s="15" t="s">
        <v>21</v>
      </c>
      <c r="L76" s="29"/>
      <c r="M76" s="164"/>
      <c r="N76" s="214"/>
    </row>
    <row r="77" spans="1:14" s="39" customFormat="1" ht="15.75">
      <c r="A77" s="204">
        <v>21</v>
      </c>
      <c r="B77" s="204">
        <v>750</v>
      </c>
      <c r="C77" s="204">
        <v>75020</v>
      </c>
      <c r="D77" s="366" t="s">
        <v>23</v>
      </c>
      <c r="E77" s="214" t="s">
        <v>41</v>
      </c>
      <c r="F77" s="176">
        <v>18217</v>
      </c>
      <c r="G77" s="325">
        <v>18217</v>
      </c>
      <c r="H77" s="164">
        <v>18217</v>
      </c>
      <c r="I77" s="107"/>
      <c r="J77" s="198"/>
      <c r="K77" s="40"/>
      <c r="L77" s="34"/>
      <c r="M77" s="198"/>
      <c r="N77" s="214" t="s">
        <v>39</v>
      </c>
    </row>
    <row r="78" spans="1:14" s="39" customFormat="1" ht="15.75">
      <c r="A78" s="205"/>
      <c r="B78" s="205"/>
      <c r="C78" s="205"/>
      <c r="D78" s="367"/>
      <c r="E78" s="214"/>
      <c r="F78" s="160"/>
      <c r="G78" s="325"/>
      <c r="H78" s="164"/>
      <c r="I78" s="137"/>
      <c r="J78" s="174"/>
      <c r="K78" s="40"/>
      <c r="L78" s="34"/>
      <c r="M78" s="174"/>
      <c r="N78" s="214"/>
    </row>
    <row r="79" spans="1:14" s="39" customFormat="1" ht="15.75">
      <c r="A79" s="206"/>
      <c r="B79" s="206"/>
      <c r="C79" s="206"/>
      <c r="D79" s="368"/>
      <c r="E79" s="214"/>
      <c r="F79" s="162"/>
      <c r="G79" s="325"/>
      <c r="H79" s="164"/>
      <c r="I79" s="75"/>
      <c r="J79" s="175"/>
      <c r="K79" s="40"/>
      <c r="L79" s="34"/>
      <c r="M79" s="175"/>
      <c r="N79" s="214"/>
    </row>
    <row r="80" spans="1:14" ht="9.75" customHeight="1">
      <c r="A80" s="222">
        <v>22</v>
      </c>
      <c r="B80" s="222">
        <v>801</v>
      </c>
      <c r="C80" s="222">
        <v>80120</v>
      </c>
      <c r="D80" s="223" t="s">
        <v>29</v>
      </c>
      <c r="E80" s="214" t="s">
        <v>91</v>
      </c>
      <c r="F80" s="164">
        <f>8952089+36320</f>
        <v>8988409</v>
      </c>
      <c r="G80" s="329">
        <f>H80+J80+L80+L81+L82+M80</f>
        <v>1406320</v>
      </c>
      <c r="H80" s="325">
        <v>36320</v>
      </c>
      <c r="I80" s="188" t="s">
        <v>142</v>
      </c>
      <c r="J80" s="325">
        <f>1000000+370000</f>
        <v>1370000</v>
      </c>
      <c r="K80" s="11"/>
      <c r="L80" s="30"/>
      <c r="M80" s="164"/>
      <c r="N80" s="214" t="s">
        <v>39</v>
      </c>
    </row>
    <row r="81" spans="1:14" ht="12.75" customHeight="1">
      <c r="A81" s="222"/>
      <c r="B81" s="222"/>
      <c r="C81" s="222"/>
      <c r="D81" s="223"/>
      <c r="E81" s="214"/>
      <c r="F81" s="164"/>
      <c r="G81" s="329"/>
      <c r="H81" s="325"/>
      <c r="I81" s="189"/>
      <c r="J81" s="325"/>
      <c r="K81" s="13"/>
      <c r="L81" s="28"/>
      <c r="M81" s="164"/>
      <c r="N81" s="214"/>
    </row>
    <row r="82" spans="1:14" ht="51.75" customHeight="1">
      <c r="A82" s="222"/>
      <c r="B82" s="222"/>
      <c r="C82" s="222"/>
      <c r="D82" s="223"/>
      <c r="E82" s="214"/>
      <c r="F82" s="164"/>
      <c r="G82" s="329"/>
      <c r="H82" s="325"/>
      <c r="I82" s="194"/>
      <c r="J82" s="325"/>
      <c r="K82" s="15"/>
      <c r="L82" s="29"/>
      <c r="M82" s="164"/>
      <c r="N82" s="214"/>
    </row>
    <row r="83" spans="1:14" ht="15.75" customHeight="1">
      <c r="A83" s="222">
        <v>23</v>
      </c>
      <c r="B83" s="222">
        <v>801</v>
      </c>
      <c r="C83" s="222">
        <v>80130</v>
      </c>
      <c r="D83" s="223" t="s">
        <v>29</v>
      </c>
      <c r="E83" s="214" t="s">
        <v>42</v>
      </c>
      <c r="F83" s="164">
        <v>2897656</v>
      </c>
      <c r="G83" s="329">
        <f>H83+J83+L83+L84+L85+M83</f>
        <v>136108</v>
      </c>
      <c r="H83" s="325">
        <v>136108</v>
      </c>
      <c r="I83" s="188"/>
      <c r="J83" s="325"/>
      <c r="K83" s="11"/>
      <c r="L83" s="12"/>
      <c r="M83" s="164"/>
      <c r="N83" s="214" t="s">
        <v>39</v>
      </c>
    </row>
    <row r="84" spans="1:14" ht="15.75" customHeight="1">
      <c r="A84" s="222"/>
      <c r="B84" s="222"/>
      <c r="C84" s="222"/>
      <c r="D84" s="223"/>
      <c r="E84" s="214"/>
      <c r="F84" s="164"/>
      <c r="G84" s="329"/>
      <c r="H84" s="325"/>
      <c r="I84" s="189"/>
      <c r="J84" s="325"/>
      <c r="K84" s="13"/>
      <c r="L84" s="28"/>
      <c r="M84" s="164"/>
      <c r="N84" s="214"/>
    </row>
    <row r="85" spans="1:14" ht="16.5" customHeight="1">
      <c r="A85" s="222"/>
      <c r="B85" s="222"/>
      <c r="C85" s="222"/>
      <c r="D85" s="223"/>
      <c r="E85" s="214"/>
      <c r="F85" s="164"/>
      <c r="G85" s="329"/>
      <c r="H85" s="325"/>
      <c r="I85" s="194"/>
      <c r="J85" s="325"/>
      <c r="K85" s="15"/>
      <c r="L85" s="29"/>
      <c r="M85" s="164"/>
      <c r="N85" s="214"/>
    </row>
    <row r="86" spans="1:14" ht="15.75" customHeight="1">
      <c r="A86" s="222">
        <v>24</v>
      </c>
      <c r="B86" s="222">
        <v>801</v>
      </c>
      <c r="C86" s="222">
        <v>80130</v>
      </c>
      <c r="D86" s="223" t="s">
        <v>29</v>
      </c>
      <c r="E86" s="214" t="s">
        <v>43</v>
      </c>
      <c r="F86" s="164">
        <v>271188</v>
      </c>
      <c r="G86" s="329">
        <f>H86+J86+L86+L87+L88+M86</f>
        <v>271188</v>
      </c>
      <c r="H86" s="325">
        <v>271188</v>
      </c>
      <c r="I86" s="188"/>
      <c r="J86" s="325"/>
      <c r="K86" s="11"/>
      <c r="L86" s="30"/>
      <c r="M86" s="164"/>
      <c r="N86" s="214" t="s">
        <v>39</v>
      </c>
    </row>
    <row r="87" spans="1:14" ht="15.75" customHeight="1">
      <c r="A87" s="222"/>
      <c r="B87" s="222"/>
      <c r="C87" s="222"/>
      <c r="D87" s="223"/>
      <c r="E87" s="214"/>
      <c r="F87" s="164"/>
      <c r="G87" s="329"/>
      <c r="H87" s="325"/>
      <c r="I87" s="189"/>
      <c r="J87" s="325"/>
      <c r="K87" s="13"/>
      <c r="L87" s="28"/>
      <c r="M87" s="164"/>
      <c r="N87" s="214"/>
    </row>
    <row r="88" spans="1:14" ht="15.75">
      <c r="A88" s="222"/>
      <c r="B88" s="222"/>
      <c r="C88" s="222"/>
      <c r="D88" s="223"/>
      <c r="E88" s="214"/>
      <c r="F88" s="164"/>
      <c r="G88" s="329"/>
      <c r="H88" s="325"/>
      <c r="I88" s="194"/>
      <c r="J88" s="325"/>
      <c r="K88" s="13"/>
      <c r="L88" s="28"/>
      <c r="M88" s="164"/>
      <c r="N88" s="214"/>
    </row>
    <row r="89" spans="1:14" s="41" customFormat="1" ht="15" customHeight="1">
      <c r="A89" s="222">
        <v>25</v>
      </c>
      <c r="B89" s="222">
        <v>801</v>
      </c>
      <c r="C89" s="222">
        <v>80130</v>
      </c>
      <c r="D89" s="223" t="s">
        <v>29</v>
      </c>
      <c r="E89" s="221" t="s">
        <v>139</v>
      </c>
      <c r="F89" s="164">
        <v>200000</v>
      </c>
      <c r="G89" s="329">
        <v>200000</v>
      </c>
      <c r="H89" s="325"/>
      <c r="I89" s="188"/>
      <c r="J89" s="373"/>
      <c r="K89" s="47" t="s">
        <v>18</v>
      </c>
      <c r="L89" s="48">
        <v>200000</v>
      </c>
      <c r="M89" s="324"/>
      <c r="N89" s="214" t="s">
        <v>39</v>
      </c>
    </row>
    <row r="90" spans="1:14" s="41" customFormat="1" ht="15.75">
      <c r="A90" s="222"/>
      <c r="B90" s="222"/>
      <c r="C90" s="222"/>
      <c r="D90" s="223"/>
      <c r="E90" s="221"/>
      <c r="F90" s="164"/>
      <c r="G90" s="329"/>
      <c r="H90" s="325"/>
      <c r="I90" s="189"/>
      <c r="J90" s="373"/>
      <c r="K90" s="49" t="s">
        <v>20</v>
      </c>
      <c r="L90" s="50"/>
      <c r="M90" s="324"/>
      <c r="N90" s="214"/>
    </row>
    <row r="91" spans="1:14" s="41" customFormat="1" ht="15.75">
      <c r="A91" s="222"/>
      <c r="B91" s="222"/>
      <c r="C91" s="222"/>
      <c r="D91" s="223"/>
      <c r="E91" s="221"/>
      <c r="F91" s="164"/>
      <c r="G91" s="329"/>
      <c r="H91" s="325"/>
      <c r="I91" s="194"/>
      <c r="J91" s="373"/>
      <c r="K91" s="51" t="s">
        <v>21</v>
      </c>
      <c r="L91" s="52"/>
      <c r="M91" s="324"/>
      <c r="N91" s="214"/>
    </row>
    <row r="92" spans="1:14" s="41" customFormat="1" ht="15.75">
      <c r="A92" s="204">
        <v>26</v>
      </c>
      <c r="B92" s="204">
        <v>801</v>
      </c>
      <c r="C92" s="204">
        <v>80130</v>
      </c>
      <c r="D92" s="224" t="s">
        <v>29</v>
      </c>
      <c r="E92" s="211" t="s">
        <v>73</v>
      </c>
      <c r="F92" s="198">
        <f>G92</f>
        <v>284992</v>
      </c>
      <c r="G92" s="326">
        <f>H92+J92+L92+L93+L94+M92</f>
        <v>284992</v>
      </c>
      <c r="H92" s="185">
        <f>210000+74992</f>
        <v>284992</v>
      </c>
      <c r="I92" s="185"/>
      <c r="J92" s="188"/>
      <c r="K92" s="13"/>
      <c r="L92" s="28"/>
      <c r="M92" s="176"/>
      <c r="N92" s="211" t="s">
        <v>74</v>
      </c>
    </row>
    <row r="93" spans="1:14" s="41" customFormat="1" ht="15.75">
      <c r="A93" s="205"/>
      <c r="B93" s="205"/>
      <c r="C93" s="205"/>
      <c r="D93" s="225"/>
      <c r="E93" s="212"/>
      <c r="F93" s="174"/>
      <c r="G93" s="327"/>
      <c r="H93" s="186"/>
      <c r="I93" s="186"/>
      <c r="J93" s="189"/>
      <c r="K93" s="13"/>
      <c r="L93" s="28"/>
      <c r="M93" s="160"/>
      <c r="N93" s="212"/>
    </row>
    <row r="94" spans="1:14" s="41" customFormat="1" ht="15.75">
      <c r="A94" s="206"/>
      <c r="B94" s="206"/>
      <c r="C94" s="206"/>
      <c r="D94" s="226"/>
      <c r="E94" s="213"/>
      <c r="F94" s="175"/>
      <c r="G94" s="328"/>
      <c r="H94" s="187"/>
      <c r="I94" s="187"/>
      <c r="J94" s="194"/>
      <c r="K94" s="15"/>
      <c r="L94" s="29"/>
      <c r="M94" s="162"/>
      <c r="N94" s="213"/>
    </row>
    <row r="95" spans="1:14" s="41" customFormat="1" ht="15.75">
      <c r="A95" s="204">
        <v>27</v>
      </c>
      <c r="B95" s="204">
        <v>801</v>
      </c>
      <c r="C95" s="204">
        <v>80130</v>
      </c>
      <c r="D95" s="224" t="s">
        <v>29</v>
      </c>
      <c r="E95" s="211" t="s">
        <v>76</v>
      </c>
      <c r="F95" s="176">
        <v>9500</v>
      </c>
      <c r="G95" s="291">
        <f>H95+J95+L95+L96+L97+M95</f>
        <v>9500</v>
      </c>
      <c r="H95" s="321">
        <v>9500</v>
      </c>
      <c r="I95" s="188"/>
      <c r="J95" s="188"/>
      <c r="K95" s="13"/>
      <c r="L95" s="28"/>
      <c r="M95" s="176"/>
      <c r="N95" s="211" t="s">
        <v>24</v>
      </c>
    </row>
    <row r="96" spans="1:14" s="41" customFormat="1" ht="15.75">
      <c r="A96" s="205"/>
      <c r="B96" s="205"/>
      <c r="C96" s="205"/>
      <c r="D96" s="225"/>
      <c r="E96" s="212"/>
      <c r="F96" s="160"/>
      <c r="G96" s="292"/>
      <c r="H96" s="322"/>
      <c r="I96" s="189"/>
      <c r="J96" s="189"/>
      <c r="K96" s="13"/>
      <c r="L96" s="28"/>
      <c r="M96" s="160"/>
      <c r="N96" s="212"/>
    </row>
    <row r="97" spans="1:14" s="41" customFormat="1" ht="15.75">
      <c r="A97" s="205"/>
      <c r="B97" s="205"/>
      <c r="C97" s="205"/>
      <c r="D97" s="225"/>
      <c r="E97" s="212"/>
      <c r="F97" s="160"/>
      <c r="G97" s="292"/>
      <c r="H97" s="322"/>
      <c r="I97" s="190"/>
      <c r="J97" s="189"/>
      <c r="K97" s="13"/>
      <c r="L97" s="28"/>
      <c r="M97" s="160"/>
      <c r="N97" s="213"/>
    </row>
    <row r="98" spans="1:14" s="41" customFormat="1" ht="15.75">
      <c r="A98" s="239">
        <v>28</v>
      </c>
      <c r="B98" s="239">
        <v>801</v>
      </c>
      <c r="C98" s="239">
        <v>80130</v>
      </c>
      <c r="D98" s="240" t="s">
        <v>29</v>
      </c>
      <c r="E98" s="233" t="s">
        <v>115</v>
      </c>
      <c r="F98" s="181">
        <f>G98</f>
        <v>2261197</v>
      </c>
      <c r="G98" s="236">
        <f>H98+L98+L99+L100+M98+2144253</f>
        <v>2261197</v>
      </c>
      <c r="H98" s="191"/>
      <c r="I98" s="191" t="s">
        <v>142</v>
      </c>
      <c r="J98" s="259" t="s">
        <v>137</v>
      </c>
      <c r="K98" s="47" t="s">
        <v>18</v>
      </c>
      <c r="L98" s="48"/>
      <c r="M98" s="227"/>
      <c r="N98" s="230" t="s">
        <v>24</v>
      </c>
    </row>
    <row r="99" spans="1:14" s="41" customFormat="1" ht="15.75">
      <c r="A99" s="239"/>
      <c r="B99" s="239"/>
      <c r="C99" s="239"/>
      <c r="D99" s="241"/>
      <c r="E99" s="234"/>
      <c r="F99" s="178"/>
      <c r="G99" s="237"/>
      <c r="H99" s="192"/>
      <c r="I99" s="192"/>
      <c r="J99" s="260"/>
      <c r="K99" s="49" t="s">
        <v>20</v>
      </c>
      <c r="L99" s="50">
        <v>116944</v>
      </c>
      <c r="M99" s="228"/>
      <c r="N99" s="231"/>
    </row>
    <row r="100" spans="1:14" s="41" customFormat="1" ht="15.75">
      <c r="A100" s="239"/>
      <c r="B100" s="239"/>
      <c r="C100" s="239"/>
      <c r="D100" s="242"/>
      <c r="E100" s="235"/>
      <c r="F100" s="180"/>
      <c r="G100" s="238"/>
      <c r="H100" s="193"/>
      <c r="I100" s="193"/>
      <c r="J100" s="261"/>
      <c r="K100" s="51" t="s">
        <v>21</v>
      </c>
      <c r="L100" s="52"/>
      <c r="M100" s="229"/>
      <c r="N100" s="232"/>
    </row>
    <row r="101" spans="1:14" s="39" customFormat="1" ht="13.5" customHeight="1">
      <c r="A101" s="268">
        <v>29</v>
      </c>
      <c r="B101" s="268">
        <v>851</v>
      </c>
      <c r="C101" s="268">
        <v>85111</v>
      </c>
      <c r="D101" s="241" t="s">
        <v>68</v>
      </c>
      <c r="E101" s="275" t="s">
        <v>94</v>
      </c>
      <c r="F101" s="178">
        <v>112348980</v>
      </c>
      <c r="G101" s="178">
        <f>G105+G108+G111</f>
        <v>11994143</v>
      </c>
      <c r="H101" s="178">
        <f>H105+H108+H111</f>
        <v>879080</v>
      </c>
      <c r="I101" s="181" t="s">
        <v>142</v>
      </c>
      <c r="J101" s="178">
        <v>1880000</v>
      </c>
      <c r="K101" s="47"/>
      <c r="L101" s="64"/>
      <c r="M101" s="181">
        <f>M108+M111</f>
        <v>9235063</v>
      </c>
      <c r="N101" s="370" t="s">
        <v>39</v>
      </c>
    </row>
    <row r="102" spans="1:14" s="39" customFormat="1" ht="15.75">
      <c r="A102" s="239"/>
      <c r="B102" s="239"/>
      <c r="C102" s="239"/>
      <c r="D102" s="241"/>
      <c r="E102" s="275"/>
      <c r="F102" s="178"/>
      <c r="G102" s="178"/>
      <c r="H102" s="178"/>
      <c r="I102" s="178"/>
      <c r="J102" s="178"/>
      <c r="K102" s="49"/>
      <c r="L102" s="50"/>
      <c r="M102" s="178"/>
      <c r="N102" s="371"/>
    </row>
    <row r="103" spans="1:14" s="39" customFormat="1" ht="15.75">
      <c r="A103" s="239"/>
      <c r="B103" s="239"/>
      <c r="C103" s="239"/>
      <c r="D103" s="241"/>
      <c r="E103" s="275"/>
      <c r="F103" s="178"/>
      <c r="G103" s="178"/>
      <c r="H103" s="178"/>
      <c r="I103" s="178"/>
      <c r="J103" s="178"/>
      <c r="K103" s="49"/>
      <c r="L103" s="50"/>
      <c r="M103" s="178"/>
      <c r="N103" s="371"/>
    </row>
    <row r="104" spans="1:14" s="39" customFormat="1" ht="15.75">
      <c r="A104" s="239"/>
      <c r="B104" s="239"/>
      <c r="C104" s="239"/>
      <c r="D104" s="273"/>
      <c r="E104" s="69" t="s">
        <v>96</v>
      </c>
      <c r="F104" s="179"/>
      <c r="G104" s="179"/>
      <c r="H104" s="179"/>
      <c r="I104" s="179"/>
      <c r="J104" s="179"/>
      <c r="K104" s="65"/>
      <c r="L104" s="66"/>
      <c r="M104" s="179"/>
      <c r="N104" s="372"/>
    </row>
    <row r="105" spans="1:14" s="39" customFormat="1" ht="15.75">
      <c r="A105" s="239"/>
      <c r="B105" s="239"/>
      <c r="C105" s="239"/>
      <c r="D105" s="272" t="s">
        <v>29</v>
      </c>
      <c r="E105" s="274" t="s">
        <v>95</v>
      </c>
      <c r="F105" s="257"/>
      <c r="G105" s="257">
        <f>H105+J105</f>
        <v>1132586</v>
      </c>
      <c r="H105" s="257">
        <f>905080-26000-6494</f>
        <v>872586</v>
      </c>
      <c r="I105" s="177" t="s">
        <v>142</v>
      </c>
      <c r="J105" s="257">
        <v>260000</v>
      </c>
      <c r="K105" s="67"/>
      <c r="L105" s="68"/>
      <c r="M105" s="257"/>
      <c r="N105" s="255" t="s">
        <v>39</v>
      </c>
    </row>
    <row r="106" spans="1:14" s="39" customFormat="1" ht="15.75">
      <c r="A106" s="239"/>
      <c r="B106" s="239"/>
      <c r="C106" s="239"/>
      <c r="D106" s="241"/>
      <c r="E106" s="275"/>
      <c r="F106" s="257"/>
      <c r="G106" s="257"/>
      <c r="H106" s="257"/>
      <c r="I106" s="178"/>
      <c r="J106" s="257"/>
      <c r="K106" s="49"/>
      <c r="L106" s="50"/>
      <c r="M106" s="257"/>
      <c r="N106" s="255"/>
    </row>
    <row r="107" spans="1:14" s="39" customFormat="1" ht="15.75">
      <c r="A107" s="239"/>
      <c r="B107" s="239"/>
      <c r="C107" s="239"/>
      <c r="D107" s="273"/>
      <c r="E107" s="276"/>
      <c r="F107" s="257"/>
      <c r="G107" s="257"/>
      <c r="H107" s="257"/>
      <c r="I107" s="179"/>
      <c r="J107" s="257"/>
      <c r="K107" s="65"/>
      <c r="L107" s="66"/>
      <c r="M107" s="257"/>
      <c r="N107" s="255"/>
    </row>
    <row r="108" spans="1:14" s="39" customFormat="1" ht="15.75">
      <c r="A108" s="239"/>
      <c r="B108" s="239"/>
      <c r="C108" s="239"/>
      <c r="D108" s="283" t="s">
        <v>17</v>
      </c>
      <c r="E108" s="284" t="s">
        <v>92</v>
      </c>
      <c r="F108" s="257"/>
      <c r="G108" s="257">
        <v>6944936</v>
      </c>
      <c r="H108" s="257"/>
      <c r="I108" s="177" t="s">
        <v>142</v>
      </c>
      <c r="J108" s="257">
        <v>1047500</v>
      </c>
      <c r="K108" s="67"/>
      <c r="L108" s="68"/>
      <c r="M108" s="257">
        <v>5897436</v>
      </c>
      <c r="N108" s="255" t="s">
        <v>39</v>
      </c>
    </row>
    <row r="109" spans="1:14" s="39" customFormat="1" ht="15.75">
      <c r="A109" s="239"/>
      <c r="B109" s="239"/>
      <c r="C109" s="239"/>
      <c r="D109" s="283"/>
      <c r="E109" s="284"/>
      <c r="F109" s="257"/>
      <c r="G109" s="257"/>
      <c r="H109" s="257"/>
      <c r="I109" s="178"/>
      <c r="J109" s="257"/>
      <c r="K109" s="49"/>
      <c r="L109" s="50"/>
      <c r="M109" s="257"/>
      <c r="N109" s="255"/>
    </row>
    <row r="110" spans="1:14" s="39" customFormat="1" ht="15.75">
      <c r="A110" s="239"/>
      <c r="B110" s="239"/>
      <c r="C110" s="239"/>
      <c r="D110" s="283"/>
      <c r="E110" s="284"/>
      <c r="F110" s="257"/>
      <c r="G110" s="257"/>
      <c r="H110" s="257"/>
      <c r="I110" s="179"/>
      <c r="J110" s="257"/>
      <c r="K110" s="65"/>
      <c r="L110" s="66"/>
      <c r="M110" s="257"/>
      <c r="N110" s="255"/>
    </row>
    <row r="111" spans="1:14" s="39" customFormat="1" ht="15.75">
      <c r="A111" s="239"/>
      <c r="B111" s="239"/>
      <c r="C111" s="239"/>
      <c r="D111" s="283" t="s">
        <v>17</v>
      </c>
      <c r="E111" s="285" t="s">
        <v>93</v>
      </c>
      <c r="F111" s="270">
        <f>G111+10000</f>
        <v>3926621</v>
      </c>
      <c r="G111" s="289">
        <f>J111+M111+H111</f>
        <v>3916621</v>
      </c>
      <c r="H111" s="257">
        <v>6494</v>
      </c>
      <c r="I111" s="177" t="s">
        <v>142</v>
      </c>
      <c r="J111" s="257">
        <f>1620000-J108</f>
        <v>572500</v>
      </c>
      <c r="K111" s="67"/>
      <c r="L111" s="68"/>
      <c r="M111" s="257">
        <f>3334564+3063</f>
        <v>3337627</v>
      </c>
      <c r="N111" s="255" t="s">
        <v>39</v>
      </c>
    </row>
    <row r="112" spans="1:14" s="39" customFormat="1" ht="15.75">
      <c r="A112" s="239"/>
      <c r="B112" s="239"/>
      <c r="C112" s="239"/>
      <c r="D112" s="283"/>
      <c r="E112" s="285"/>
      <c r="F112" s="270"/>
      <c r="G112" s="289"/>
      <c r="H112" s="257"/>
      <c r="I112" s="178"/>
      <c r="J112" s="257"/>
      <c r="K112" s="49"/>
      <c r="L112" s="50"/>
      <c r="M112" s="257"/>
      <c r="N112" s="255"/>
    </row>
    <row r="113" spans="1:14" s="39" customFormat="1" ht="15.75">
      <c r="A113" s="269"/>
      <c r="B113" s="269"/>
      <c r="C113" s="269"/>
      <c r="D113" s="272"/>
      <c r="E113" s="286"/>
      <c r="F113" s="271"/>
      <c r="G113" s="290"/>
      <c r="H113" s="177"/>
      <c r="I113" s="180"/>
      <c r="J113" s="177"/>
      <c r="K113" s="51"/>
      <c r="L113" s="52"/>
      <c r="M113" s="258"/>
      <c r="N113" s="256"/>
    </row>
    <row r="114" spans="1:14" s="39" customFormat="1" ht="15.75">
      <c r="A114" s="239">
        <v>30</v>
      </c>
      <c r="B114" s="239">
        <v>8511</v>
      </c>
      <c r="C114" s="239">
        <v>85111</v>
      </c>
      <c r="D114" s="266" t="s">
        <v>89</v>
      </c>
      <c r="E114" s="263" t="s">
        <v>98</v>
      </c>
      <c r="F114" s="262">
        <f>H114</f>
        <v>12000</v>
      </c>
      <c r="G114" s="262">
        <f>H114</f>
        <v>12000</v>
      </c>
      <c r="H114" s="262">
        <f>15333-3333</f>
        <v>12000</v>
      </c>
      <c r="I114" s="181"/>
      <c r="J114" s="262"/>
      <c r="K114" s="55"/>
      <c r="L114" s="55"/>
      <c r="M114" s="181"/>
      <c r="N114" s="255" t="s">
        <v>39</v>
      </c>
    </row>
    <row r="115" spans="1:14" s="39" customFormat="1" ht="15.75">
      <c r="A115" s="239"/>
      <c r="B115" s="239"/>
      <c r="C115" s="239"/>
      <c r="D115" s="266"/>
      <c r="E115" s="264"/>
      <c r="F115" s="262"/>
      <c r="G115" s="262"/>
      <c r="H115" s="262"/>
      <c r="I115" s="178"/>
      <c r="J115" s="262"/>
      <c r="K115" s="55"/>
      <c r="L115" s="55"/>
      <c r="M115" s="178"/>
      <c r="N115" s="255"/>
    </row>
    <row r="116" spans="1:14" s="39" customFormat="1" ht="15.75">
      <c r="A116" s="239"/>
      <c r="B116" s="239"/>
      <c r="C116" s="239"/>
      <c r="D116" s="266"/>
      <c r="E116" s="265"/>
      <c r="F116" s="262"/>
      <c r="G116" s="262"/>
      <c r="H116" s="262"/>
      <c r="I116" s="180"/>
      <c r="J116" s="262"/>
      <c r="K116" s="55"/>
      <c r="L116" s="55"/>
      <c r="M116" s="180"/>
      <c r="N116" s="256"/>
    </row>
    <row r="117" spans="1:14" ht="15.75">
      <c r="A117" s="205">
        <v>31</v>
      </c>
      <c r="B117" s="205">
        <v>852</v>
      </c>
      <c r="C117" s="205">
        <v>85202</v>
      </c>
      <c r="D117" s="225" t="s">
        <v>29</v>
      </c>
      <c r="E117" s="211" t="s">
        <v>148</v>
      </c>
      <c r="F117" s="174">
        <f>G117</f>
        <v>40000</v>
      </c>
      <c r="G117" s="174">
        <f>H117+J117+L117+L118+L119+M117</f>
        <v>40000</v>
      </c>
      <c r="H117" s="278">
        <v>20000</v>
      </c>
      <c r="I117" s="182"/>
      <c r="J117" s="178"/>
      <c r="K117" s="121" t="s">
        <v>18</v>
      </c>
      <c r="L117" s="122">
        <v>20000</v>
      </c>
      <c r="M117" s="181"/>
      <c r="N117" s="230" t="s">
        <v>84</v>
      </c>
    </row>
    <row r="118" spans="1:14" ht="15.75">
      <c r="A118" s="205"/>
      <c r="B118" s="205"/>
      <c r="C118" s="205"/>
      <c r="D118" s="225"/>
      <c r="E118" s="212"/>
      <c r="F118" s="174"/>
      <c r="G118" s="174"/>
      <c r="H118" s="278"/>
      <c r="I118" s="183"/>
      <c r="J118" s="178"/>
      <c r="K118" s="123" t="s">
        <v>20</v>
      </c>
      <c r="L118" s="124"/>
      <c r="M118" s="178"/>
      <c r="N118" s="231"/>
    </row>
    <row r="119" spans="1:14" ht="15.75">
      <c r="A119" s="206"/>
      <c r="B119" s="206"/>
      <c r="C119" s="206"/>
      <c r="D119" s="226"/>
      <c r="E119" s="213"/>
      <c r="F119" s="175"/>
      <c r="G119" s="175"/>
      <c r="H119" s="279"/>
      <c r="I119" s="184"/>
      <c r="J119" s="180"/>
      <c r="K119" s="125" t="s">
        <v>21</v>
      </c>
      <c r="L119" s="124"/>
      <c r="M119" s="180"/>
      <c r="N119" s="232"/>
    </row>
    <row r="120" spans="1:15" s="39" customFormat="1" ht="15" customHeight="1">
      <c r="A120" s="222">
        <v>32</v>
      </c>
      <c r="B120" s="222">
        <v>853</v>
      </c>
      <c r="C120" s="222">
        <v>85333</v>
      </c>
      <c r="D120" s="223" t="s">
        <v>29</v>
      </c>
      <c r="E120" s="214" t="s">
        <v>44</v>
      </c>
      <c r="F120" s="369">
        <f>G120</f>
        <v>436600</v>
      </c>
      <c r="G120" s="320">
        <f>H120+J120+L120+L121+L122+M120</f>
        <v>436600</v>
      </c>
      <c r="H120" s="369">
        <f>370000+62987+3613</f>
        <v>436600</v>
      </c>
      <c r="I120" s="176"/>
      <c r="J120" s="323"/>
      <c r="K120" s="53"/>
      <c r="L120" s="48"/>
      <c r="M120" s="324"/>
      <c r="N120" s="214" t="s">
        <v>39</v>
      </c>
      <c r="O120" s="251"/>
    </row>
    <row r="121" spans="1:15" s="39" customFormat="1" ht="15.75">
      <c r="A121" s="222"/>
      <c r="B121" s="222"/>
      <c r="C121" s="222"/>
      <c r="D121" s="223"/>
      <c r="E121" s="214"/>
      <c r="F121" s="369"/>
      <c r="G121" s="320"/>
      <c r="H121" s="369"/>
      <c r="I121" s="160"/>
      <c r="J121" s="323"/>
      <c r="K121" s="49"/>
      <c r="L121" s="50"/>
      <c r="M121" s="324"/>
      <c r="N121" s="214"/>
      <c r="O121" s="251"/>
    </row>
    <row r="122" spans="1:15" s="39" customFormat="1" ht="15.75">
      <c r="A122" s="222"/>
      <c r="B122" s="222"/>
      <c r="C122" s="222"/>
      <c r="D122" s="223"/>
      <c r="E122" s="214"/>
      <c r="F122" s="369"/>
      <c r="G122" s="320"/>
      <c r="H122" s="369"/>
      <c r="I122" s="162"/>
      <c r="J122" s="323"/>
      <c r="K122" s="51"/>
      <c r="L122" s="52"/>
      <c r="M122" s="324"/>
      <c r="N122" s="214"/>
      <c r="O122" s="251"/>
    </row>
    <row r="123" spans="1:14" ht="15.75">
      <c r="A123" s="204">
        <v>33</v>
      </c>
      <c r="B123" s="204">
        <v>854</v>
      </c>
      <c r="C123" s="204">
        <v>85417</v>
      </c>
      <c r="D123" s="224" t="s">
        <v>29</v>
      </c>
      <c r="E123" s="211" t="s">
        <v>146</v>
      </c>
      <c r="F123" s="176">
        <f>G123</f>
        <v>21015</v>
      </c>
      <c r="G123" s="176">
        <f>H123+J123+L123+L124+L125+M123</f>
        <v>21015</v>
      </c>
      <c r="H123" s="176">
        <f>9015+12000</f>
        <v>21015</v>
      </c>
      <c r="I123" s="176"/>
      <c r="J123" s="278"/>
      <c r="K123" s="53"/>
      <c r="L123" s="48"/>
      <c r="M123" s="287"/>
      <c r="N123" s="211" t="s">
        <v>24</v>
      </c>
    </row>
    <row r="124" spans="1:14" ht="15.75">
      <c r="A124" s="205"/>
      <c r="B124" s="205"/>
      <c r="C124" s="205"/>
      <c r="D124" s="225"/>
      <c r="E124" s="212"/>
      <c r="F124" s="160"/>
      <c r="G124" s="160"/>
      <c r="H124" s="160"/>
      <c r="I124" s="160"/>
      <c r="J124" s="278"/>
      <c r="K124" s="49"/>
      <c r="L124" s="50"/>
      <c r="M124" s="287"/>
      <c r="N124" s="212"/>
    </row>
    <row r="125" spans="1:14" ht="15.75">
      <c r="A125" s="206"/>
      <c r="B125" s="206"/>
      <c r="C125" s="206"/>
      <c r="D125" s="226"/>
      <c r="E125" s="213"/>
      <c r="F125" s="162"/>
      <c r="G125" s="162"/>
      <c r="H125" s="162"/>
      <c r="I125" s="162"/>
      <c r="J125" s="279"/>
      <c r="K125" s="51"/>
      <c r="L125" s="52"/>
      <c r="M125" s="288"/>
      <c r="N125" s="213"/>
    </row>
    <row r="126" spans="1:14" ht="15.75">
      <c r="A126" s="204">
        <v>34</v>
      </c>
      <c r="B126" s="204">
        <v>900</v>
      </c>
      <c r="C126" s="204">
        <v>90095</v>
      </c>
      <c r="D126" s="305" t="s">
        <v>29</v>
      </c>
      <c r="E126" s="214" t="s">
        <v>88</v>
      </c>
      <c r="F126" s="317">
        <v>69600</v>
      </c>
      <c r="G126" s="320">
        <f>H126+J126+L126+L127+L128+M126</f>
        <v>69600</v>
      </c>
      <c r="H126" s="317">
        <v>69600</v>
      </c>
      <c r="I126" s="176"/>
      <c r="J126" s="176"/>
      <c r="K126" s="13"/>
      <c r="L126" s="28"/>
      <c r="M126" s="176"/>
      <c r="N126" s="211" t="s">
        <v>87</v>
      </c>
    </row>
    <row r="127" spans="1:14" ht="15.75">
      <c r="A127" s="205"/>
      <c r="B127" s="205"/>
      <c r="C127" s="205"/>
      <c r="D127" s="306"/>
      <c r="E127" s="214"/>
      <c r="F127" s="318"/>
      <c r="G127" s="320"/>
      <c r="H127" s="318"/>
      <c r="I127" s="160"/>
      <c r="J127" s="160"/>
      <c r="K127" s="13"/>
      <c r="L127" s="28"/>
      <c r="M127" s="160"/>
      <c r="N127" s="212"/>
    </row>
    <row r="128" spans="1:14" ht="15.75">
      <c r="A128" s="206"/>
      <c r="B128" s="206"/>
      <c r="C128" s="206"/>
      <c r="D128" s="307"/>
      <c r="E128" s="214"/>
      <c r="F128" s="319"/>
      <c r="G128" s="320"/>
      <c r="H128" s="319"/>
      <c r="I128" s="162"/>
      <c r="J128" s="162"/>
      <c r="K128" s="13"/>
      <c r="L128" s="28"/>
      <c r="M128" s="162"/>
      <c r="N128" s="213"/>
    </row>
    <row r="129" spans="1:14" ht="15" customHeight="1">
      <c r="A129" s="204">
        <v>35</v>
      </c>
      <c r="B129" s="204">
        <v>900</v>
      </c>
      <c r="C129" s="204">
        <v>90095</v>
      </c>
      <c r="D129" s="305" t="s">
        <v>89</v>
      </c>
      <c r="E129" s="214" t="s">
        <v>147</v>
      </c>
      <c r="F129" s="164">
        <f>G129</f>
        <v>152000</v>
      </c>
      <c r="G129" s="325">
        <f>H129+J129+L129+L130+L131+M129</f>
        <v>152000</v>
      </c>
      <c r="H129" s="164">
        <f>242000+4600-69600-25000</f>
        <v>152000</v>
      </c>
      <c r="I129" s="176"/>
      <c r="J129" s="164"/>
      <c r="K129" s="11"/>
      <c r="L129" s="30"/>
      <c r="M129" s="164"/>
      <c r="N129" s="214" t="s">
        <v>24</v>
      </c>
    </row>
    <row r="130" spans="1:14" ht="15.75">
      <c r="A130" s="205"/>
      <c r="B130" s="205"/>
      <c r="C130" s="205"/>
      <c r="D130" s="306"/>
      <c r="E130" s="214"/>
      <c r="F130" s="164"/>
      <c r="G130" s="325"/>
      <c r="H130" s="164"/>
      <c r="I130" s="160"/>
      <c r="J130" s="164"/>
      <c r="K130" s="13"/>
      <c r="L130" s="28"/>
      <c r="M130" s="164"/>
      <c r="N130" s="214"/>
    </row>
    <row r="131" spans="1:14" ht="21.75" customHeight="1">
      <c r="A131" s="206"/>
      <c r="B131" s="206"/>
      <c r="C131" s="206"/>
      <c r="D131" s="307"/>
      <c r="E131" s="214"/>
      <c r="F131" s="164"/>
      <c r="G131" s="325"/>
      <c r="H131" s="164"/>
      <c r="I131" s="162"/>
      <c r="J131" s="164"/>
      <c r="K131" s="15"/>
      <c r="L131" s="29"/>
      <c r="M131" s="164"/>
      <c r="N131" s="214"/>
    </row>
    <row r="132" spans="1:14" ht="15" customHeight="1">
      <c r="A132" s="222">
        <v>36</v>
      </c>
      <c r="B132" s="222">
        <v>926</v>
      </c>
      <c r="C132" s="222">
        <v>92601</v>
      </c>
      <c r="D132" s="223" t="s">
        <v>23</v>
      </c>
      <c r="E132" s="214" t="s">
        <v>78</v>
      </c>
      <c r="F132" s="164">
        <v>1300000</v>
      </c>
      <c r="G132" s="164">
        <f>H132+J132+L132+L133+L134+M132</f>
        <v>317000</v>
      </c>
      <c r="H132" s="164"/>
      <c r="I132" s="176" t="s">
        <v>142</v>
      </c>
      <c r="J132" s="164">
        <v>317000</v>
      </c>
      <c r="K132" s="11"/>
      <c r="L132" s="30"/>
      <c r="M132" s="199"/>
      <c r="N132" s="214" t="s">
        <v>24</v>
      </c>
    </row>
    <row r="133" spans="1:14" ht="15.75">
      <c r="A133" s="222"/>
      <c r="B133" s="222"/>
      <c r="C133" s="222"/>
      <c r="D133" s="223"/>
      <c r="E133" s="214"/>
      <c r="F133" s="164"/>
      <c r="G133" s="164"/>
      <c r="H133" s="164"/>
      <c r="I133" s="160"/>
      <c r="J133" s="164"/>
      <c r="K133" s="13"/>
      <c r="L133" s="28"/>
      <c r="M133" s="199"/>
      <c r="N133" s="214"/>
    </row>
    <row r="134" spans="1:14" ht="15.75">
      <c r="A134" s="222"/>
      <c r="B134" s="222"/>
      <c r="C134" s="222"/>
      <c r="D134" s="223"/>
      <c r="E134" s="214"/>
      <c r="F134" s="164"/>
      <c r="G134" s="164"/>
      <c r="H134" s="164"/>
      <c r="I134" s="162"/>
      <c r="J134" s="164"/>
      <c r="K134" s="15"/>
      <c r="L134" s="29"/>
      <c r="M134" s="199"/>
      <c r="N134" s="214"/>
    </row>
    <row r="135" spans="1:14" ht="15.75">
      <c r="A135" s="308" t="s">
        <v>46</v>
      </c>
      <c r="B135" s="309"/>
      <c r="C135" s="309"/>
      <c r="D135" s="309"/>
      <c r="E135" s="310"/>
      <c r="F135" s="198">
        <f>SUM(F63:F134)</f>
        <v>196144089</v>
      </c>
      <c r="G135" s="198">
        <f>SUM(G63:G134)-G108-G111-G105</f>
        <v>63109961</v>
      </c>
      <c r="H135" s="198">
        <f>SUM(H63:H134)-H105-H111</f>
        <v>3640397</v>
      </c>
      <c r="I135" s="148" t="s">
        <v>142</v>
      </c>
      <c r="J135" s="148">
        <f>SUM(J63:J134)-J108-J111-J105+2144253-J64</f>
        <v>14293761</v>
      </c>
      <c r="K135" s="383"/>
      <c r="L135" s="382">
        <f>SUM(L63:L134)</f>
        <v>6000765</v>
      </c>
      <c r="M135" s="198">
        <f>SUM(M63:M134)-M108-M111</f>
        <v>15684038</v>
      </c>
      <c r="N135" s="176" t="s">
        <v>47</v>
      </c>
    </row>
    <row r="136" spans="1:14" ht="28.5" customHeight="1">
      <c r="A136" s="311"/>
      <c r="B136" s="312"/>
      <c r="C136" s="312"/>
      <c r="D136" s="312"/>
      <c r="E136" s="313"/>
      <c r="F136" s="175"/>
      <c r="G136" s="175"/>
      <c r="H136" s="175"/>
      <c r="I136" s="70" t="s">
        <v>143</v>
      </c>
      <c r="J136" s="149">
        <f>J64</f>
        <v>23491000</v>
      </c>
      <c r="K136" s="384"/>
      <c r="L136" s="378"/>
      <c r="M136" s="175"/>
      <c r="N136" s="162"/>
    </row>
    <row r="137" spans="1:14" ht="28.5" customHeight="1">
      <c r="A137" s="315" t="s">
        <v>132</v>
      </c>
      <c r="B137" s="316"/>
      <c r="C137" s="316"/>
      <c r="D137" s="316"/>
      <c r="E137" s="316"/>
      <c r="F137" s="105"/>
      <c r="G137" s="105"/>
      <c r="H137" s="105"/>
      <c r="I137" s="105"/>
      <c r="J137" s="105"/>
      <c r="K137" s="91"/>
      <c r="L137" s="105"/>
      <c r="M137" s="105"/>
      <c r="N137" s="106"/>
    </row>
    <row r="138" spans="1:14" ht="28.5" customHeight="1">
      <c r="A138" s="314" t="s">
        <v>48</v>
      </c>
      <c r="B138" s="314"/>
      <c r="C138" s="314"/>
      <c r="D138" s="314"/>
      <c r="E138" s="314"/>
      <c r="F138" s="314"/>
      <c r="G138" s="314"/>
      <c r="H138" s="314"/>
      <c r="I138" s="314"/>
      <c r="J138" s="314"/>
      <c r="K138" s="314"/>
      <c r="L138" s="314"/>
      <c r="M138" s="314"/>
      <c r="N138" s="314"/>
    </row>
    <row r="139" spans="1:14" ht="34.5" customHeight="1">
      <c r="A139" s="79">
        <v>1</v>
      </c>
      <c r="B139" s="79">
        <v>750</v>
      </c>
      <c r="C139" s="79">
        <v>75019</v>
      </c>
      <c r="D139" s="79">
        <v>6060</v>
      </c>
      <c r="E139" s="110" t="s">
        <v>102</v>
      </c>
      <c r="F139" s="111">
        <f>G139</f>
        <v>5370</v>
      </c>
      <c r="G139" s="111">
        <f>H139</f>
        <v>5370</v>
      </c>
      <c r="H139" s="111">
        <v>5370</v>
      </c>
      <c r="I139" s="111"/>
      <c r="J139" s="79"/>
      <c r="K139" s="119"/>
      <c r="L139" s="81"/>
      <c r="M139" s="78"/>
      <c r="N139" s="79" t="s">
        <v>39</v>
      </c>
    </row>
    <row r="140" spans="1:14" ht="34.5" customHeight="1">
      <c r="A140" s="73">
        <v>2</v>
      </c>
      <c r="B140" s="73">
        <v>750</v>
      </c>
      <c r="C140" s="74">
        <v>75020</v>
      </c>
      <c r="D140" s="74">
        <v>6060</v>
      </c>
      <c r="E140" s="72" t="s">
        <v>49</v>
      </c>
      <c r="F140" s="75">
        <v>50000</v>
      </c>
      <c r="G140" s="75">
        <f>H140</f>
        <v>50000</v>
      </c>
      <c r="H140" s="75">
        <v>50000</v>
      </c>
      <c r="I140" s="139"/>
      <c r="J140" s="76"/>
      <c r="K140" s="71"/>
      <c r="L140" s="81"/>
      <c r="M140" s="77"/>
      <c r="N140" s="73" t="s">
        <v>24</v>
      </c>
    </row>
    <row r="141" spans="1:14" ht="28.5" customHeight="1">
      <c r="A141" s="109">
        <v>3</v>
      </c>
      <c r="B141" s="109">
        <v>750</v>
      </c>
      <c r="C141" s="109">
        <v>75020</v>
      </c>
      <c r="D141" s="109">
        <v>6060</v>
      </c>
      <c r="E141" s="108" t="s">
        <v>103</v>
      </c>
      <c r="F141" s="107">
        <v>5000</v>
      </c>
      <c r="G141" s="107">
        <v>5000</v>
      </c>
      <c r="H141" s="107">
        <v>5000</v>
      </c>
      <c r="I141" s="138"/>
      <c r="J141" s="120"/>
      <c r="K141" s="71"/>
      <c r="L141" s="81"/>
      <c r="M141" s="80"/>
      <c r="N141" s="109" t="s">
        <v>24</v>
      </c>
    </row>
    <row r="142" spans="1:14" ht="15.75" customHeight="1">
      <c r="A142" s="204">
        <v>4</v>
      </c>
      <c r="B142" s="204">
        <v>754</v>
      </c>
      <c r="C142" s="204">
        <v>75404</v>
      </c>
      <c r="D142" s="204">
        <v>6170</v>
      </c>
      <c r="E142" s="211" t="s">
        <v>75</v>
      </c>
      <c r="F142" s="176">
        <v>25000</v>
      </c>
      <c r="G142" s="176">
        <v>25000</v>
      </c>
      <c r="H142" s="176">
        <v>25000</v>
      </c>
      <c r="I142" s="107"/>
      <c r="J142" s="204"/>
      <c r="K142" s="13"/>
      <c r="L142" s="28"/>
      <c r="M142" s="204"/>
      <c r="N142" s="204" t="s">
        <v>39</v>
      </c>
    </row>
    <row r="143" spans="1:14" ht="15.75" customHeight="1">
      <c r="A143" s="205"/>
      <c r="B143" s="205"/>
      <c r="C143" s="205"/>
      <c r="D143" s="205"/>
      <c r="E143" s="212"/>
      <c r="F143" s="160"/>
      <c r="G143" s="160"/>
      <c r="H143" s="160"/>
      <c r="I143" s="137"/>
      <c r="J143" s="205"/>
      <c r="K143" s="13"/>
      <c r="L143" s="28"/>
      <c r="M143" s="205"/>
      <c r="N143" s="205"/>
    </row>
    <row r="144" spans="1:14" ht="15.75" customHeight="1">
      <c r="A144" s="206"/>
      <c r="B144" s="206"/>
      <c r="C144" s="206"/>
      <c r="D144" s="206"/>
      <c r="E144" s="213"/>
      <c r="F144" s="162"/>
      <c r="G144" s="162"/>
      <c r="H144" s="162"/>
      <c r="I144" s="75"/>
      <c r="J144" s="206"/>
      <c r="K144" s="15"/>
      <c r="L144" s="29"/>
      <c r="M144" s="206"/>
      <c r="N144" s="206"/>
    </row>
    <row r="145" spans="1:14" ht="15.75" customHeight="1">
      <c r="A145" s="204">
        <v>5</v>
      </c>
      <c r="B145" s="204">
        <v>754</v>
      </c>
      <c r="C145" s="204">
        <v>75411</v>
      </c>
      <c r="D145" s="204">
        <v>6060</v>
      </c>
      <c r="E145" s="211" t="s">
        <v>110</v>
      </c>
      <c r="F145" s="176">
        <v>6000</v>
      </c>
      <c r="G145" s="176">
        <v>6000</v>
      </c>
      <c r="H145" s="176"/>
      <c r="I145" s="107"/>
      <c r="J145" s="222"/>
      <c r="K145" s="83" t="s">
        <v>18</v>
      </c>
      <c r="L145" s="30">
        <v>6000</v>
      </c>
      <c r="M145" s="210"/>
      <c r="N145" s="204" t="s">
        <v>109</v>
      </c>
    </row>
    <row r="146" spans="1:14" ht="15.75" customHeight="1">
      <c r="A146" s="205"/>
      <c r="B146" s="205"/>
      <c r="C146" s="205"/>
      <c r="D146" s="205"/>
      <c r="E146" s="212"/>
      <c r="F146" s="160"/>
      <c r="G146" s="160"/>
      <c r="H146" s="160"/>
      <c r="I146" s="137"/>
      <c r="J146" s="222"/>
      <c r="K146" s="49" t="s">
        <v>20</v>
      </c>
      <c r="L146" s="28"/>
      <c r="M146" s="210"/>
      <c r="N146" s="205"/>
    </row>
    <row r="147" spans="1:14" ht="15.75" customHeight="1">
      <c r="A147" s="206"/>
      <c r="B147" s="206"/>
      <c r="C147" s="206"/>
      <c r="D147" s="206"/>
      <c r="E147" s="213"/>
      <c r="F147" s="162"/>
      <c r="G147" s="162"/>
      <c r="H147" s="162"/>
      <c r="I147" s="75"/>
      <c r="J147" s="222"/>
      <c r="K147" s="51" t="s">
        <v>21</v>
      </c>
      <c r="L147" s="29"/>
      <c r="M147" s="210"/>
      <c r="N147" s="206"/>
    </row>
    <row r="148" spans="1:14" ht="15.75" customHeight="1">
      <c r="A148" s="204">
        <v>6</v>
      </c>
      <c r="B148" s="204">
        <v>754</v>
      </c>
      <c r="C148" s="204">
        <v>75478</v>
      </c>
      <c r="D148" s="204">
        <v>6060</v>
      </c>
      <c r="E148" s="211" t="s">
        <v>152</v>
      </c>
      <c r="F148" s="176">
        <v>4779</v>
      </c>
      <c r="G148" s="176">
        <v>4779</v>
      </c>
      <c r="H148" s="176"/>
      <c r="I148" s="107"/>
      <c r="J148" s="222"/>
      <c r="K148" s="83" t="s">
        <v>18</v>
      </c>
      <c r="L148" s="30">
        <v>4779</v>
      </c>
      <c r="M148" s="210"/>
      <c r="N148" s="204" t="s">
        <v>109</v>
      </c>
    </row>
    <row r="149" spans="1:14" ht="15.75" customHeight="1">
      <c r="A149" s="205"/>
      <c r="B149" s="205"/>
      <c r="C149" s="205"/>
      <c r="D149" s="205"/>
      <c r="E149" s="212"/>
      <c r="F149" s="160"/>
      <c r="G149" s="160"/>
      <c r="H149" s="160"/>
      <c r="I149" s="137"/>
      <c r="J149" s="222"/>
      <c r="K149" s="49" t="s">
        <v>20</v>
      </c>
      <c r="L149" s="28"/>
      <c r="M149" s="210"/>
      <c r="N149" s="205"/>
    </row>
    <row r="150" spans="1:14" ht="15.75" customHeight="1">
      <c r="A150" s="206"/>
      <c r="B150" s="206"/>
      <c r="C150" s="206"/>
      <c r="D150" s="206"/>
      <c r="E150" s="213"/>
      <c r="F150" s="162"/>
      <c r="G150" s="162"/>
      <c r="H150" s="162"/>
      <c r="I150" s="75"/>
      <c r="J150" s="222"/>
      <c r="K150" s="51" t="s">
        <v>21</v>
      </c>
      <c r="L150" s="29"/>
      <c r="M150" s="210"/>
      <c r="N150" s="206"/>
    </row>
    <row r="151" spans="1:14" s="39" customFormat="1" ht="15.75" customHeight="1">
      <c r="A151" s="210">
        <v>7</v>
      </c>
      <c r="B151" s="210">
        <v>801</v>
      </c>
      <c r="C151" s="210">
        <v>80195</v>
      </c>
      <c r="D151" s="210">
        <v>6060</v>
      </c>
      <c r="E151" s="221" t="s">
        <v>140</v>
      </c>
      <c r="F151" s="199">
        <f>G151</f>
        <v>14500</v>
      </c>
      <c r="G151" s="199">
        <f>H151+J151+L151+L152+L153+M151</f>
        <v>14500</v>
      </c>
      <c r="H151" s="199">
        <v>14500</v>
      </c>
      <c r="I151" s="198"/>
      <c r="J151" s="210"/>
      <c r="K151" s="131"/>
      <c r="L151" s="132"/>
      <c r="M151" s="210"/>
      <c r="N151" s="210" t="s">
        <v>24</v>
      </c>
    </row>
    <row r="152" spans="1:14" s="39" customFormat="1" ht="15.75" customHeight="1">
      <c r="A152" s="210"/>
      <c r="B152" s="210"/>
      <c r="C152" s="210"/>
      <c r="D152" s="210"/>
      <c r="E152" s="221"/>
      <c r="F152" s="199"/>
      <c r="G152" s="199"/>
      <c r="H152" s="199"/>
      <c r="I152" s="174"/>
      <c r="J152" s="210"/>
      <c r="K152" s="40"/>
      <c r="L152" s="34"/>
      <c r="M152" s="210"/>
      <c r="N152" s="210"/>
    </row>
    <row r="153" spans="1:14" s="39" customFormat="1" ht="15.75" customHeight="1">
      <c r="A153" s="210"/>
      <c r="B153" s="210"/>
      <c r="C153" s="210"/>
      <c r="D153" s="210"/>
      <c r="E153" s="221"/>
      <c r="F153" s="199"/>
      <c r="G153" s="199"/>
      <c r="H153" s="199"/>
      <c r="I153" s="175"/>
      <c r="J153" s="210"/>
      <c r="K153" s="129"/>
      <c r="L153" s="133"/>
      <c r="M153" s="210"/>
      <c r="N153" s="210"/>
    </row>
    <row r="154" spans="1:14" ht="15.75" customHeight="1">
      <c r="A154" s="222">
        <v>8</v>
      </c>
      <c r="B154" s="222">
        <v>852</v>
      </c>
      <c r="C154" s="222">
        <v>85218</v>
      </c>
      <c r="D154" s="222">
        <v>6060</v>
      </c>
      <c r="E154" s="214" t="s">
        <v>50</v>
      </c>
      <c r="F154" s="164">
        <f>G154</f>
        <v>23138</v>
      </c>
      <c r="G154" s="164">
        <f>H154+J154+L154+L155+L156+M154</f>
        <v>23138</v>
      </c>
      <c r="H154" s="164">
        <f>25000-1862</f>
        <v>23138</v>
      </c>
      <c r="I154" s="176"/>
      <c r="J154" s="222"/>
      <c r="K154" s="84"/>
      <c r="L154" s="30"/>
      <c r="M154" s="222"/>
      <c r="N154" s="222" t="s">
        <v>51</v>
      </c>
    </row>
    <row r="155" spans="1:14" ht="15.75" customHeight="1">
      <c r="A155" s="222"/>
      <c r="B155" s="222"/>
      <c r="C155" s="222"/>
      <c r="D155" s="222"/>
      <c r="E155" s="214"/>
      <c r="F155" s="164"/>
      <c r="G155" s="164"/>
      <c r="H155" s="164"/>
      <c r="I155" s="160"/>
      <c r="J155" s="222"/>
      <c r="K155" s="13"/>
      <c r="L155" s="28"/>
      <c r="M155" s="222"/>
      <c r="N155" s="222"/>
    </row>
    <row r="156" spans="1:14" ht="15.75" customHeight="1">
      <c r="A156" s="222"/>
      <c r="B156" s="222"/>
      <c r="C156" s="222"/>
      <c r="D156" s="222"/>
      <c r="E156" s="214"/>
      <c r="F156" s="164"/>
      <c r="G156" s="164"/>
      <c r="H156" s="164"/>
      <c r="I156" s="162"/>
      <c r="J156" s="222"/>
      <c r="K156" s="15"/>
      <c r="L156" s="29"/>
      <c r="M156" s="222"/>
      <c r="N156" s="222"/>
    </row>
    <row r="157" spans="1:14" ht="15.75" customHeight="1">
      <c r="A157" s="204">
        <v>9</v>
      </c>
      <c r="B157" s="204">
        <v>852</v>
      </c>
      <c r="C157" s="204">
        <v>85295</v>
      </c>
      <c r="D157" s="302" t="s">
        <v>79</v>
      </c>
      <c r="E157" s="211" t="s">
        <v>69</v>
      </c>
      <c r="F157" s="176">
        <v>6500</v>
      </c>
      <c r="G157" s="176">
        <f>H157+J157+L157+L158+L159+M157</f>
        <v>6500</v>
      </c>
      <c r="H157" s="176"/>
      <c r="I157" s="139"/>
      <c r="J157" s="351"/>
      <c r="K157" s="83" t="s">
        <v>18</v>
      </c>
      <c r="L157" s="28">
        <v>327</v>
      </c>
      <c r="M157" s="347">
        <v>6173</v>
      </c>
      <c r="N157" s="222" t="s">
        <v>51</v>
      </c>
    </row>
    <row r="158" spans="1:14" ht="15.75" customHeight="1">
      <c r="A158" s="205"/>
      <c r="B158" s="205"/>
      <c r="C158" s="205"/>
      <c r="D158" s="303"/>
      <c r="E158" s="212"/>
      <c r="F158" s="160"/>
      <c r="G158" s="160"/>
      <c r="H158" s="160"/>
      <c r="I158" s="139"/>
      <c r="J158" s="351"/>
      <c r="K158" s="49" t="s">
        <v>20</v>
      </c>
      <c r="L158" s="28"/>
      <c r="M158" s="347"/>
      <c r="N158" s="222"/>
    </row>
    <row r="159" spans="1:14" ht="15.75" customHeight="1">
      <c r="A159" s="206"/>
      <c r="B159" s="206"/>
      <c r="C159" s="206"/>
      <c r="D159" s="304"/>
      <c r="E159" s="213"/>
      <c r="F159" s="162"/>
      <c r="G159" s="162"/>
      <c r="H159" s="162"/>
      <c r="I159" s="112"/>
      <c r="J159" s="352"/>
      <c r="K159" s="51" t="s">
        <v>21</v>
      </c>
      <c r="L159" s="29"/>
      <c r="M159" s="348"/>
      <c r="N159" s="222"/>
    </row>
    <row r="160" spans="1:14" ht="15" customHeight="1">
      <c r="A160" s="222">
        <v>10</v>
      </c>
      <c r="B160" s="222">
        <v>900</v>
      </c>
      <c r="C160" s="222">
        <v>90095</v>
      </c>
      <c r="D160" s="305" t="s">
        <v>71</v>
      </c>
      <c r="E160" s="214" t="s">
        <v>45</v>
      </c>
      <c r="F160" s="164">
        <v>12000</v>
      </c>
      <c r="G160" s="164">
        <v>12000</v>
      </c>
      <c r="H160" s="164">
        <v>12000</v>
      </c>
      <c r="I160" s="176"/>
      <c r="J160" s="164"/>
      <c r="K160" s="17"/>
      <c r="L160" s="28"/>
      <c r="M160" s="164"/>
      <c r="N160" s="214" t="s">
        <v>86</v>
      </c>
    </row>
    <row r="161" spans="1:14" ht="15.75">
      <c r="A161" s="222"/>
      <c r="B161" s="222"/>
      <c r="C161" s="222"/>
      <c r="D161" s="306"/>
      <c r="E161" s="214"/>
      <c r="F161" s="164"/>
      <c r="G161" s="164"/>
      <c r="H161" s="164"/>
      <c r="I161" s="160"/>
      <c r="J161" s="164"/>
      <c r="K161" s="13"/>
      <c r="L161" s="28"/>
      <c r="M161" s="164"/>
      <c r="N161" s="214"/>
    </row>
    <row r="162" spans="1:14" ht="15.75">
      <c r="A162" s="222"/>
      <c r="B162" s="222"/>
      <c r="C162" s="222"/>
      <c r="D162" s="307"/>
      <c r="E162" s="214"/>
      <c r="F162" s="164"/>
      <c r="G162" s="164"/>
      <c r="H162" s="164"/>
      <c r="I162" s="162"/>
      <c r="J162" s="164"/>
      <c r="K162" s="15"/>
      <c r="L162" s="29"/>
      <c r="M162" s="164"/>
      <c r="N162" s="214"/>
    </row>
    <row r="163" spans="1:14" ht="28.5" customHeight="1">
      <c r="A163" s="296" t="s">
        <v>52</v>
      </c>
      <c r="B163" s="296"/>
      <c r="C163" s="296"/>
      <c r="D163" s="296"/>
      <c r="E163" s="296"/>
      <c r="F163" s="35">
        <f>SUM(F139:F162)</f>
        <v>152287</v>
      </c>
      <c r="G163" s="35">
        <f>SUM(G139:G162)</f>
        <v>152287</v>
      </c>
      <c r="H163" s="35">
        <f>SUM(H139:H162)</f>
        <v>135008</v>
      </c>
      <c r="I163" s="35"/>
      <c r="J163" s="35">
        <f>SUM(J139:J156)</f>
        <v>0</v>
      </c>
      <c r="K163" s="36"/>
      <c r="L163" s="37">
        <f>SUM(L139:L162)</f>
        <v>11106</v>
      </c>
      <c r="M163" s="35">
        <f>SUM(M139:M162)</f>
        <v>6173</v>
      </c>
      <c r="N163" s="32" t="s">
        <v>47</v>
      </c>
    </row>
    <row r="164" spans="1:14" ht="23.25" customHeight="1">
      <c r="A164" s="296" t="s">
        <v>53</v>
      </c>
      <c r="B164" s="296"/>
      <c r="C164" s="296"/>
      <c r="D164" s="296"/>
      <c r="E164" s="296"/>
      <c r="F164" s="35">
        <v>164409</v>
      </c>
      <c r="G164" s="35">
        <f>145894-12000-5000-3370-62987-3613</f>
        <v>58924</v>
      </c>
      <c r="H164" s="35">
        <f>G164</f>
        <v>58924</v>
      </c>
      <c r="I164" s="36"/>
      <c r="J164" s="36"/>
      <c r="K164" s="42"/>
      <c r="L164" s="42"/>
      <c r="M164" s="37"/>
      <c r="N164" s="38" t="s">
        <v>39</v>
      </c>
    </row>
    <row r="165" spans="1:14" ht="30" customHeight="1">
      <c r="A165" s="296" t="s">
        <v>54</v>
      </c>
      <c r="B165" s="296"/>
      <c r="C165" s="296"/>
      <c r="D165" s="296"/>
      <c r="E165" s="296"/>
      <c r="F165" s="35">
        <f>F135+F164+F163</f>
        <v>196460785</v>
      </c>
      <c r="G165" s="35">
        <f>G135+G164+G163</f>
        <v>63321172</v>
      </c>
      <c r="H165" s="35">
        <f>H135+H164+H163</f>
        <v>3834329</v>
      </c>
      <c r="I165" s="35"/>
      <c r="J165" s="35">
        <f>+J136+J135</f>
        <v>37784761</v>
      </c>
      <c r="K165" s="36"/>
      <c r="L165" s="37">
        <f>L135+L164+L163</f>
        <v>6011871</v>
      </c>
      <c r="M165" s="35">
        <f>M135+M164+M163</f>
        <v>15690211</v>
      </c>
      <c r="N165" s="6" t="s">
        <v>47</v>
      </c>
    </row>
    <row r="166" spans="1:14" ht="15.75">
      <c r="A166" s="43" t="s">
        <v>55</v>
      </c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</row>
    <row r="167" spans="1:14" ht="15.75">
      <c r="A167" s="43" t="s">
        <v>56</v>
      </c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 t="s">
        <v>57</v>
      </c>
    </row>
    <row r="168" spans="1:14" ht="15.75">
      <c r="A168" s="301" t="s">
        <v>58</v>
      </c>
      <c r="B168" s="301"/>
      <c r="C168" s="301"/>
      <c r="D168" s="301"/>
      <c r="E168" s="301"/>
      <c r="F168" s="301"/>
      <c r="G168" s="301"/>
      <c r="H168" s="301"/>
      <c r="I168" s="54"/>
      <c r="J168" s="43"/>
      <c r="K168" s="43"/>
      <c r="L168" s="43"/>
      <c r="M168" s="43"/>
      <c r="N168" s="43"/>
    </row>
    <row r="169" spans="1:14" s="33" customFormat="1" ht="19.5" customHeight="1">
      <c r="A169" s="54" t="s">
        <v>144</v>
      </c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</row>
    <row r="170" spans="1:14" s="33" customFormat="1" ht="19.5" customHeight="1">
      <c r="A170" s="381" t="s">
        <v>145</v>
      </c>
      <c r="B170" s="381"/>
      <c r="C170" s="381"/>
      <c r="D170" s="381"/>
      <c r="E170" s="381"/>
      <c r="F170" s="381"/>
      <c r="G170" s="381"/>
      <c r="H170" s="381"/>
      <c r="I170" s="145"/>
      <c r="J170" s="145"/>
      <c r="K170" s="104"/>
      <c r="L170" s="104"/>
      <c r="M170" s="104"/>
      <c r="N170" s="104"/>
    </row>
    <row r="171" spans="1:14" ht="16.5">
      <c r="A171" s="267"/>
      <c r="B171" s="267"/>
      <c r="C171" s="267"/>
      <c r="D171" s="267"/>
      <c r="E171" s="267"/>
      <c r="F171" s="54"/>
      <c r="G171" s="54"/>
      <c r="H171" s="54"/>
      <c r="I171" s="54"/>
      <c r="J171" s="43"/>
      <c r="K171" s="43"/>
      <c r="L171" s="43"/>
      <c r="M171" s="43"/>
      <c r="N171" s="43"/>
    </row>
    <row r="172" spans="1:14" ht="20.25">
      <c r="A172" s="300" t="s">
        <v>59</v>
      </c>
      <c r="B172" s="300"/>
      <c r="C172" s="300"/>
      <c r="D172" s="300"/>
      <c r="E172" s="300"/>
      <c r="F172" s="300"/>
      <c r="G172" s="300"/>
      <c r="H172" s="300"/>
      <c r="I172" s="300"/>
      <c r="J172" s="300"/>
      <c r="K172" s="300"/>
      <c r="L172" s="300"/>
      <c r="M172" s="300"/>
      <c r="N172" s="300"/>
    </row>
    <row r="173" spans="1:14" ht="15" customHeight="1">
      <c r="A173" s="222">
        <v>1</v>
      </c>
      <c r="B173" s="222">
        <v>600</v>
      </c>
      <c r="C173" s="222">
        <v>60014</v>
      </c>
      <c r="D173" s="223" t="s">
        <v>60</v>
      </c>
      <c r="E173" s="214" t="s">
        <v>107</v>
      </c>
      <c r="F173" s="164">
        <v>700000</v>
      </c>
      <c r="G173" s="164">
        <f>H173+J173+L173+L174+L175+M173</f>
        <v>700000</v>
      </c>
      <c r="H173" s="200">
        <v>100000</v>
      </c>
      <c r="I173" s="201" t="s">
        <v>142</v>
      </c>
      <c r="J173" s="164">
        <v>400000</v>
      </c>
      <c r="K173" s="11" t="s">
        <v>18</v>
      </c>
      <c r="L173" s="95"/>
      <c r="M173" s="222"/>
      <c r="N173" s="211" t="s">
        <v>24</v>
      </c>
    </row>
    <row r="174" spans="1:14" s="44" customFormat="1" ht="15.75">
      <c r="A174" s="222"/>
      <c r="B174" s="222"/>
      <c r="C174" s="222"/>
      <c r="D174" s="223"/>
      <c r="E174" s="214"/>
      <c r="F174" s="164"/>
      <c r="G174" s="164"/>
      <c r="H174" s="200"/>
      <c r="I174" s="202"/>
      <c r="J174" s="164"/>
      <c r="K174" s="13" t="s">
        <v>20</v>
      </c>
      <c r="L174" s="96">
        <v>200000</v>
      </c>
      <c r="M174" s="222"/>
      <c r="N174" s="211"/>
    </row>
    <row r="175" spans="1:14" s="45" customFormat="1" ht="15.75">
      <c r="A175" s="222"/>
      <c r="B175" s="222"/>
      <c r="C175" s="222"/>
      <c r="D175" s="223"/>
      <c r="E175" s="214"/>
      <c r="F175" s="164"/>
      <c r="G175" s="164"/>
      <c r="H175" s="200"/>
      <c r="I175" s="203"/>
      <c r="J175" s="164"/>
      <c r="K175" s="15" t="s">
        <v>21</v>
      </c>
      <c r="L175" s="29"/>
      <c r="M175" s="222"/>
      <c r="N175" s="211"/>
    </row>
    <row r="176" spans="1:14" ht="15.75" customHeight="1">
      <c r="A176" s="204">
        <v>2</v>
      </c>
      <c r="B176" s="204">
        <v>600</v>
      </c>
      <c r="C176" s="204">
        <v>60014</v>
      </c>
      <c r="D176" s="224" t="s">
        <v>60</v>
      </c>
      <c r="E176" s="211" t="s">
        <v>117</v>
      </c>
      <c r="F176" s="176">
        <f>G176</f>
        <v>660000</v>
      </c>
      <c r="G176" s="176">
        <f>H176+J176+L176+L177+L178+M176</f>
        <v>660000</v>
      </c>
      <c r="H176" s="201"/>
      <c r="I176" s="201" t="s">
        <v>142</v>
      </c>
      <c r="J176" s="176">
        <v>500000</v>
      </c>
      <c r="K176" s="11" t="s">
        <v>18</v>
      </c>
      <c r="L176" s="95"/>
      <c r="M176" s="204"/>
      <c r="N176" s="211" t="s">
        <v>24</v>
      </c>
    </row>
    <row r="177" spans="1:14" ht="15.75">
      <c r="A177" s="205"/>
      <c r="B177" s="205"/>
      <c r="C177" s="205"/>
      <c r="D177" s="225"/>
      <c r="E177" s="212"/>
      <c r="F177" s="160"/>
      <c r="G177" s="160"/>
      <c r="H177" s="202"/>
      <c r="I177" s="202"/>
      <c r="J177" s="160"/>
      <c r="K177" s="13" t="s">
        <v>20</v>
      </c>
      <c r="L177" s="96">
        <v>160000</v>
      </c>
      <c r="M177" s="205"/>
      <c r="N177" s="212"/>
    </row>
    <row r="178" spans="1:14" ht="15.75">
      <c r="A178" s="206"/>
      <c r="B178" s="206"/>
      <c r="C178" s="206"/>
      <c r="D178" s="226"/>
      <c r="E178" s="213"/>
      <c r="F178" s="162"/>
      <c r="G178" s="162"/>
      <c r="H178" s="203"/>
      <c r="I178" s="203"/>
      <c r="J178" s="162"/>
      <c r="K178" s="15" t="s">
        <v>21</v>
      </c>
      <c r="L178" s="29"/>
      <c r="M178" s="206"/>
      <c r="N178" s="213"/>
    </row>
    <row r="179" spans="1:14" ht="15.75">
      <c r="A179" s="222">
        <v>3</v>
      </c>
      <c r="B179" s="222">
        <v>600</v>
      </c>
      <c r="C179" s="222">
        <v>60014</v>
      </c>
      <c r="D179" s="223" t="s">
        <v>60</v>
      </c>
      <c r="E179" s="214" t="s">
        <v>118</v>
      </c>
      <c r="F179" s="164">
        <f>G179</f>
        <v>640000</v>
      </c>
      <c r="G179" s="164">
        <f>H179+J179+L179+L180+L181+M179</f>
        <v>640000</v>
      </c>
      <c r="H179" s="200"/>
      <c r="I179" s="201" t="s">
        <v>142</v>
      </c>
      <c r="J179" s="176">
        <v>640000</v>
      </c>
      <c r="K179" s="11"/>
      <c r="L179" s="95"/>
      <c r="M179" s="222"/>
      <c r="N179" s="211" t="s">
        <v>24</v>
      </c>
    </row>
    <row r="180" spans="1:14" ht="15.75">
      <c r="A180" s="222"/>
      <c r="B180" s="222"/>
      <c r="C180" s="222"/>
      <c r="D180" s="223"/>
      <c r="E180" s="214"/>
      <c r="F180" s="164"/>
      <c r="G180" s="164"/>
      <c r="H180" s="200"/>
      <c r="I180" s="202"/>
      <c r="J180" s="160"/>
      <c r="K180" s="13"/>
      <c r="L180" s="96"/>
      <c r="M180" s="222"/>
      <c r="N180" s="211"/>
    </row>
    <row r="181" spans="1:14" ht="15.75">
      <c r="A181" s="222"/>
      <c r="B181" s="222"/>
      <c r="C181" s="222"/>
      <c r="D181" s="223"/>
      <c r="E181" s="214"/>
      <c r="F181" s="164"/>
      <c r="G181" s="164"/>
      <c r="H181" s="200"/>
      <c r="I181" s="203"/>
      <c r="J181" s="162"/>
      <c r="K181" s="15"/>
      <c r="L181" s="29"/>
      <c r="M181" s="222"/>
      <c r="N181" s="211"/>
    </row>
    <row r="182" spans="1:14" s="39" customFormat="1" ht="15" customHeight="1">
      <c r="A182" s="222">
        <v>4</v>
      </c>
      <c r="B182" s="222">
        <v>600</v>
      </c>
      <c r="C182" s="222">
        <v>60014</v>
      </c>
      <c r="D182" s="223" t="s">
        <v>60</v>
      </c>
      <c r="E182" s="214" t="s">
        <v>130</v>
      </c>
      <c r="F182" s="164">
        <v>1200000</v>
      </c>
      <c r="G182" s="164">
        <f>H182+J182+L182+L183+L184+M182</f>
        <v>600000</v>
      </c>
      <c r="H182" s="164"/>
      <c r="I182" s="176" t="s">
        <v>142</v>
      </c>
      <c r="J182" s="164">
        <v>600000</v>
      </c>
      <c r="K182" s="11"/>
      <c r="L182" s="12"/>
      <c r="M182" s="164"/>
      <c r="N182" s="211" t="s">
        <v>24</v>
      </c>
    </row>
    <row r="183" spans="1:14" s="39" customFormat="1" ht="15.75">
      <c r="A183" s="222"/>
      <c r="B183" s="222"/>
      <c r="C183" s="222"/>
      <c r="D183" s="223"/>
      <c r="E183" s="214"/>
      <c r="F183" s="164"/>
      <c r="G183" s="164"/>
      <c r="H183" s="164"/>
      <c r="I183" s="160"/>
      <c r="J183" s="164"/>
      <c r="K183" s="13"/>
      <c r="L183" s="28"/>
      <c r="M183" s="164"/>
      <c r="N183" s="211"/>
    </row>
    <row r="184" spans="1:14" s="39" customFormat="1" ht="15.75" customHeight="1">
      <c r="A184" s="222"/>
      <c r="B184" s="222"/>
      <c r="C184" s="222"/>
      <c r="D184" s="223"/>
      <c r="E184" s="214"/>
      <c r="F184" s="164"/>
      <c r="G184" s="164"/>
      <c r="H184" s="164"/>
      <c r="I184" s="162"/>
      <c r="J184" s="164"/>
      <c r="K184" s="15"/>
      <c r="L184" s="29"/>
      <c r="M184" s="164"/>
      <c r="N184" s="211"/>
    </row>
    <row r="185" spans="1:14" ht="16.5" customHeight="1">
      <c r="A185" s="222">
        <v>5</v>
      </c>
      <c r="B185" s="222">
        <v>600</v>
      </c>
      <c r="C185" s="222">
        <v>60014</v>
      </c>
      <c r="D185" s="223" t="s">
        <v>60</v>
      </c>
      <c r="E185" s="214" t="s">
        <v>131</v>
      </c>
      <c r="F185" s="164">
        <f>G185</f>
        <v>10000</v>
      </c>
      <c r="G185" s="164">
        <f>H185+J185+L185+L186+L187+M185</f>
        <v>10000</v>
      </c>
      <c r="H185" s="200"/>
      <c r="I185" s="201"/>
      <c r="J185" s="164"/>
      <c r="K185" s="11" t="s">
        <v>18</v>
      </c>
      <c r="L185" s="95"/>
      <c r="M185" s="222"/>
      <c r="N185" s="211" t="s">
        <v>24</v>
      </c>
    </row>
    <row r="186" spans="1:14" ht="15.75">
      <c r="A186" s="222"/>
      <c r="B186" s="222"/>
      <c r="C186" s="222"/>
      <c r="D186" s="223"/>
      <c r="E186" s="214"/>
      <c r="F186" s="164"/>
      <c r="G186" s="164"/>
      <c r="H186" s="200"/>
      <c r="I186" s="202"/>
      <c r="J186" s="164"/>
      <c r="K186" s="13" t="s">
        <v>20</v>
      </c>
      <c r="L186" s="96">
        <v>10000</v>
      </c>
      <c r="M186" s="222"/>
      <c r="N186" s="212"/>
    </row>
    <row r="187" spans="1:14" ht="15.75">
      <c r="A187" s="222"/>
      <c r="B187" s="222"/>
      <c r="C187" s="222"/>
      <c r="D187" s="223"/>
      <c r="E187" s="214"/>
      <c r="F187" s="164"/>
      <c r="G187" s="164"/>
      <c r="H187" s="200"/>
      <c r="I187" s="203"/>
      <c r="J187" s="164"/>
      <c r="K187" s="15" t="s">
        <v>21</v>
      </c>
      <c r="L187" s="29"/>
      <c r="M187" s="222"/>
      <c r="N187" s="213"/>
    </row>
    <row r="188" spans="1:14" s="94" customFormat="1" ht="15.75">
      <c r="A188" s="204">
        <v>6</v>
      </c>
      <c r="B188" s="204">
        <v>600</v>
      </c>
      <c r="C188" s="204">
        <v>60014</v>
      </c>
      <c r="D188" s="224" t="s">
        <v>60</v>
      </c>
      <c r="E188" s="211" t="s">
        <v>127</v>
      </c>
      <c r="F188" s="176">
        <f>G188</f>
        <v>560000</v>
      </c>
      <c r="G188" s="176">
        <f>H188+J188+L188+L189+L190+M188</f>
        <v>560000</v>
      </c>
      <c r="H188" s="201"/>
      <c r="I188" s="201" t="s">
        <v>142</v>
      </c>
      <c r="J188" s="176">
        <v>280000</v>
      </c>
      <c r="K188" s="11" t="s">
        <v>18</v>
      </c>
      <c r="L188" s="28"/>
      <c r="M188" s="204"/>
      <c r="N188" s="211" t="s">
        <v>24</v>
      </c>
    </row>
    <row r="189" spans="1:14" s="94" customFormat="1" ht="15.75">
      <c r="A189" s="205"/>
      <c r="B189" s="205"/>
      <c r="C189" s="205"/>
      <c r="D189" s="225"/>
      <c r="E189" s="212"/>
      <c r="F189" s="160"/>
      <c r="G189" s="160"/>
      <c r="H189" s="202"/>
      <c r="I189" s="202"/>
      <c r="J189" s="160"/>
      <c r="K189" s="13" t="s">
        <v>20</v>
      </c>
      <c r="L189" s="28">
        <v>280000</v>
      </c>
      <c r="M189" s="205"/>
      <c r="N189" s="212"/>
    </row>
    <row r="190" spans="1:14" s="94" customFormat="1" ht="15.75">
      <c r="A190" s="206"/>
      <c r="B190" s="206"/>
      <c r="C190" s="206"/>
      <c r="D190" s="226"/>
      <c r="E190" s="213"/>
      <c r="F190" s="162"/>
      <c r="G190" s="162"/>
      <c r="H190" s="203"/>
      <c r="I190" s="203"/>
      <c r="J190" s="162"/>
      <c r="K190" s="15" t="s">
        <v>21</v>
      </c>
      <c r="L190" s="28"/>
      <c r="M190" s="206"/>
      <c r="N190" s="213"/>
    </row>
    <row r="191" spans="1:14" ht="15.75">
      <c r="A191" s="204">
        <v>7</v>
      </c>
      <c r="B191" s="204">
        <v>600</v>
      </c>
      <c r="C191" s="204">
        <v>60014</v>
      </c>
      <c r="D191" s="224" t="s">
        <v>60</v>
      </c>
      <c r="E191" s="211" t="s">
        <v>119</v>
      </c>
      <c r="F191" s="176">
        <f>G191</f>
        <v>310000</v>
      </c>
      <c r="G191" s="176">
        <f>H191+J191+L191+L192+L193+M191</f>
        <v>310000</v>
      </c>
      <c r="H191" s="201"/>
      <c r="I191" s="201" t="s">
        <v>142</v>
      </c>
      <c r="J191" s="176">
        <v>155000</v>
      </c>
      <c r="K191" s="11" t="s">
        <v>18</v>
      </c>
      <c r="L191" s="95"/>
      <c r="M191" s="204"/>
      <c r="N191" s="211" t="s">
        <v>24</v>
      </c>
    </row>
    <row r="192" spans="1:14" ht="15.75">
      <c r="A192" s="205"/>
      <c r="B192" s="205"/>
      <c r="C192" s="205"/>
      <c r="D192" s="225"/>
      <c r="E192" s="212"/>
      <c r="F192" s="160"/>
      <c r="G192" s="160"/>
      <c r="H192" s="202"/>
      <c r="I192" s="202"/>
      <c r="J192" s="160"/>
      <c r="K192" s="13" t="s">
        <v>20</v>
      </c>
      <c r="L192" s="96">
        <v>155000</v>
      </c>
      <c r="M192" s="205"/>
      <c r="N192" s="212"/>
    </row>
    <row r="193" spans="1:14" ht="15.75">
      <c r="A193" s="206"/>
      <c r="B193" s="206"/>
      <c r="C193" s="206"/>
      <c r="D193" s="226"/>
      <c r="E193" s="213"/>
      <c r="F193" s="162"/>
      <c r="G193" s="162"/>
      <c r="H193" s="203"/>
      <c r="I193" s="203"/>
      <c r="J193" s="162"/>
      <c r="K193" s="15" t="s">
        <v>21</v>
      </c>
      <c r="L193" s="29"/>
      <c r="M193" s="206"/>
      <c r="N193" s="213"/>
    </row>
    <row r="194" spans="1:14" ht="15.75">
      <c r="A194" s="222">
        <v>8</v>
      </c>
      <c r="B194" s="222">
        <v>600</v>
      </c>
      <c r="C194" s="222">
        <v>60014</v>
      </c>
      <c r="D194" s="223" t="s">
        <v>61</v>
      </c>
      <c r="E194" s="214" t="s">
        <v>125</v>
      </c>
      <c r="F194" s="164">
        <f>G194</f>
        <v>400000</v>
      </c>
      <c r="G194" s="164">
        <f>H194+J194+L194+L195+L196+M194</f>
        <v>400000</v>
      </c>
      <c r="H194" s="200"/>
      <c r="I194" s="201" t="s">
        <v>142</v>
      </c>
      <c r="J194" s="176">
        <v>400000</v>
      </c>
      <c r="K194" s="11"/>
      <c r="L194" s="95"/>
      <c r="M194" s="222"/>
      <c r="N194" s="211" t="s">
        <v>19</v>
      </c>
    </row>
    <row r="195" spans="1:14" ht="15.75">
      <c r="A195" s="222"/>
      <c r="B195" s="222"/>
      <c r="C195" s="222"/>
      <c r="D195" s="223"/>
      <c r="E195" s="214"/>
      <c r="F195" s="164"/>
      <c r="G195" s="164"/>
      <c r="H195" s="200"/>
      <c r="I195" s="202"/>
      <c r="J195" s="160"/>
      <c r="K195" s="13"/>
      <c r="L195" s="96"/>
      <c r="M195" s="222"/>
      <c r="N195" s="212"/>
    </row>
    <row r="196" spans="1:14" ht="15.75">
      <c r="A196" s="222"/>
      <c r="B196" s="222"/>
      <c r="C196" s="222"/>
      <c r="D196" s="223"/>
      <c r="E196" s="214"/>
      <c r="F196" s="164"/>
      <c r="G196" s="164"/>
      <c r="H196" s="200"/>
      <c r="I196" s="203"/>
      <c r="J196" s="162"/>
      <c r="K196" s="15"/>
      <c r="L196" s="29"/>
      <c r="M196" s="222"/>
      <c r="N196" s="213"/>
    </row>
    <row r="197" spans="1:14" ht="15.75" customHeight="1">
      <c r="A197" s="204">
        <v>9</v>
      </c>
      <c r="B197" s="204">
        <v>600</v>
      </c>
      <c r="C197" s="204">
        <v>60014</v>
      </c>
      <c r="D197" s="224" t="s">
        <v>61</v>
      </c>
      <c r="E197" s="211" t="s">
        <v>108</v>
      </c>
      <c r="F197" s="176">
        <f>G197</f>
        <v>280000</v>
      </c>
      <c r="G197" s="176">
        <f>H197+J197+L197+L198+L199+M197</f>
        <v>280000</v>
      </c>
      <c r="H197" s="201"/>
      <c r="I197" s="201" t="s">
        <v>142</v>
      </c>
      <c r="J197" s="176">
        <v>200000</v>
      </c>
      <c r="K197" s="11" t="s">
        <v>18</v>
      </c>
      <c r="L197" s="95"/>
      <c r="M197" s="204"/>
      <c r="N197" s="211" t="s">
        <v>19</v>
      </c>
    </row>
    <row r="198" spans="1:14" ht="15.75">
      <c r="A198" s="205"/>
      <c r="B198" s="205"/>
      <c r="C198" s="205"/>
      <c r="D198" s="225"/>
      <c r="E198" s="212"/>
      <c r="F198" s="160"/>
      <c r="G198" s="160"/>
      <c r="H198" s="202"/>
      <c r="I198" s="202"/>
      <c r="J198" s="160"/>
      <c r="K198" s="13" t="s">
        <v>20</v>
      </c>
      <c r="L198" s="96">
        <v>80000</v>
      </c>
      <c r="M198" s="205"/>
      <c r="N198" s="212"/>
    </row>
    <row r="199" spans="1:14" ht="15.75">
      <c r="A199" s="206"/>
      <c r="B199" s="206"/>
      <c r="C199" s="206"/>
      <c r="D199" s="226"/>
      <c r="E199" s="213"/>
      <c r="F199" s="162"/>
      <c r="G199" s="162"/>
      <c r="H199" s="203"/>
      <c r="I199" s="203"/>
      <c r="J199" s="162"/>
      <c r="K199" s="15" t="s">
        <v>21</v>
      </c>
      <c r="L199" s="29"/>
      <c r="M199" s="206"/>
      <c r="N199" s="213"/>
    </row>
    <row r="200" spans="1:14" s="93" customFormat="1" ht="15.75">
      <c r="A200" s="204">
        <v>10</v>
      </c>
      <c r="B200" s="222">
        <v>600</v>
      </c>
      <c r="C200" s="222">
        <v>60014</v>
      </c>
      <c r="D200" s="223" t="s">
        <v>61</v>
      </c>
      <c r="E200" s="211" t="s">
        <v>112</v>
      </c>
      <c r="F200" s="164">
        <f>G200</f>
        <v>475000</v>
      </c>
      <c r="G200" s="164">
        <f>H200+J200+L200+L201+L202+M200</f>
        <v>475000</v>
      </c>
      <c r="H200" s="201"/>
      <c r="I200" s="201" t="s">
        <v>142</v>
      </c>
      <c r="J200" s="176">
        <v>475000</v>
      </c>
      <c r="K200" s="13"/>
      <c r="L200" s="28"/>
      <c r="M200" s="204"/>
      <c r="N200" s="214" t="s">
        <v>19</v>
      </c>
    </row>
    <row r="201" spans="1:14" s="93" customFormat="1" ht="15.75">
      <c r="A201" s="205"/>
      <c r="B201" s="222"/>
      <c r="C201" s="222"/>
      <c r="D201" s="223"/>
      <c r="E201" s="212"/>
      <c r="F201" s="164"/>
      <c r="G201" s="164"/>
      <c r="H201" s="202"/>
      <c r="I201" s="202"/>
      <c r="J201" s="160"/>
      <c r="K201" s="13"/>
      <c r="L201" s="28"/>
      <c r="M201" s="205"/>
      <c r="N201" s="214"/>
    </row>
    <row r="202" spans="1:14" s="93" customFormat="1" ht="15.75">
      <c r="A202" s="206"/>
      <c r="B202" s="222"/>
      <c r="C202" s="222"/>
      <c r="D202" s="223"/>
      <c r="E202" s="213"/>
      <c r="F202" s="164"/>
      <c r="G202" s="164"/>
      <c r="H202" s="203"/>
      <c r="I202" s="203"/>
      <c r="J202" s="162"/>
      <c r="K202" s="13"/>
      <c r="L202" s="28"/>
      <c r="M202" s="206"/>
      <c r="N202" s="214"/>
    </row>
    <row r="203" spans="1:14" s="94" customFormat="1" ht="15.75" customHeight="1">
      <c r="A203" s="204">
        <v>11</v>
      </c>
      <c r="B203" s="204">
        <v>600</v>
      </c>
      <c r="C203" s="204">
        <v>60014</v>
      </c>
      <c r="D203" s="224" t="s">
        <v>61</v>
      </c>
      <c r="E203" s="211" t="s">
        <v>120</v>
      </c>
      <c r="F203" s="176">
        <f>G203</f>
        <v>550000</v>
      </c>
      <c r="G203" s="176">
        <f>H203+J203+L203+L204+L205+M203</f>
        <v>550000</v>
      </c>
      <c r="H203" s="201"/>
      <c r="I203" s="201" t="s">
        <v>142</v>
      </c>
      <c r="J203" s="176">
        <v>350000</v>
      </c>
      <c r="K203" s="11" t="s">
        <v>18</v>
      </c>
      <c r="L203" s="95"/>
      <c r="M203" s="204"/>
      <c r="N203" s="211" t="s">
        <v>19</v>
      </c>
    </row>
    <row r="204" spans="1:14" s="94" customFormat="1" ht="15.75">
      <c r="A204" s="205"/>
      <c r="B204" s="205"/>
      <c r="C204" s="205"/>
      <c r="D204" s="225"/>
      <c r="E204" s="212"/>
      <c r="F204" s="160"/>
      <c r="G204" s="160"/>
      <c r="H204" s="202"/>
      <c r="I204" s="202"/>
      <c r="J204" s="160"/>
      <c r="K204" s="13" t="s">
        <v>20</v>
      </c>
      <c r="L204" s="96">
        <v>200000</v>
      </c>
      <c r="M204" s="205"/>
      <c r="N204" s="212"/>
    </row>
    <row r="205" spans="1:14" s="94" customFormat="1" ht="15.75">
      <c r="A205" s="206"/>
      <c r="B205" s="206"/>
      <c r="C205" s="206"/>
      <c r="D205" s="226"/>
      <c r="E205" s="213"/>
      <c r="F205" s="162"/>
      <c r="G205" s="162"/>
      <c r="H205" s="203"/>
      <c r="I205" s="203"/>
      <c r="J205" s="162"/>
      <c r="K205" s="15" t="s">
        <v>21</v>
      </c>
      <c r="L205" s="29"/>
      <c r="M205" s="206"/>
      <c r="N205" s="213"/>
    </row>
    <row r="206" spans="1:14" ht="16.5" customHeight="1">
      <c r="A206" s="222">
        <v>12</v>
      </c>
      <c r="B206" s="222">
        <v>600</v>
      </c>
      <c r="C206" s="222">
        <v>60014</v>
      </c>
      <c r="D206" s="223" t="s">
        <v>61</v>
      </c>
      <c r="E206" s="214" t="s">
        <v>111</v>
      </c>
      <c r="F206" s="164">
        <f>G206</f>
        <v>280000</v>
      </c>
      <c r="G206" s="164">
        <f>H206+J206+L206+L207+L208+M206</f>
        <v>280000</v>
      </c>
      <c r="H206" s="200"/>
      <c r="I206" s="201" t="s">
        <v>142</v>
      </c>
      <c r="J206" s="164">
        <v>200000</v>
      </c>
      <c r="K206" s="11" t="s">
        <v>18</v>
      </c>
      <c r="L206" s="95"/>
      <c r="M206" s="222"/>
      <c r="N206" s="214" t="s">
        <v>19</v>
      </c>
    </row>
    <row r="207" spans="1:14" ht="15.75">
      <c r="A207" s="222"/>
      <c r="B207" s="222"/>
      <c r="C207" s="222"/>
      <c r="D207" s="223"/>
      <c r="E207" s="214"/>
      <c r="F207" s="164"/>
      <c r="G207" s="164"/>
      <c r="H207" s="200"/>
      <c r="I207" s="202"/>
      <c r="J207" s="164"/>
      <c r="K207" s="13" t="s">
        <v>20</v>
      </c>
      <c r="L207" s="96">
        <v>80000</v>
      </c>
      <c r="M207" s="222"/>
      <c r="N207" s="214"/>
    </row>
    <row r="208" spans="1:14" ht="15.75">
      <c r="A208" s="222"/>
      <c r="B208" s="222"/>
      <c r="C208" s="222"/>
      <c r="D208" s="223"/>
      <c r="E208" s="214"/>
      <c r="F208" s="164"/>
      <c r="G208" s="164"/>
      <c r="H208" s="200"/>
      <c r="I208" s="203"/>
      <c r="J208" s="164"/>
      <c r="K208" s="15" t="s">
        <v>21</v>
      </c>
      <c r="L208" s="29"/>
      <c r="M208" s="222"/>
      <c r="N208" s="214"/>
    </row>
    <row r="209" spans="1:14" ht="16.5" customHeight="1">
      <c r="A209" s="222">
        <v>13</v>
      </c>
      <c r="B209" s="222">
        <v>600</v>
      </c>
      <c r="C209" s="222">
        <v>60014</v>
      </c>
      <c r="D209" s="223" t="s">
        <v>61</v>
      </c>
      <c r="E209" s="214" t="s">
        <v>128</v>
      </c>
      <c r="F209" s="164">
        <f>G209</f>
        <v>390000</v>
      </c>
      <c r="G209" s="164">
        <f>H209+J209+L209+L210+L211+M209</f>
        <v>390000</v>
      </c>
      <c r="H209" s="200"/>
      <c r="I209" s="201" t="s">
        <v>142</v>
      </c>
      <c r="J209" s="164">
        <v>390000</v>
      </c>
      <c r="K209" s="11"/>
      <c r="L209" s="95"/>
      <c r="M209" s="222"/>
      <c r="N209" s="214" t="s">
        <v>19</v>
      </c>
    </row>
    <row r="210" spans="1:14" ht="15.75">
      <c r="A210" s="222"/>
      <c r="B210" s="222"/>
      <c r="C210" s="222"/>
      <c r="D210" s="223"/>
      <c r="E210" s="214"/>
      <c r="F210" s="164"/>
      <c r="G210" s="164"/>
      <c r="H210" s="200"/>
      <c r="I210" s="202"/>
      <c r="J210" s="164"/>
      <c r="K210" s="13"/>
      <c r="L210" s="96"/>
      <c r="M210" s="222"/>
      <c r="N210" s="214"/>
    </row>
    <row r="211" spans="1:14" ht="15.75">
      <c r="A211" s="222"/>
      <c r="B211" s="222"/>
      <c r="C211" s="222"/>
      <c r="D211" s="223"/>
      <c r="E211" s="214"/>
      <c r="F211" s="164"/>
      <c r="G211" s="164"/>
      <c r="H211" s="200"/>
      <c r="I211" s="203"/>
      <c r="J211" s="164"/>
      <c r="K211" s="15"/>
      <c r="L211" s="29"/>
      <c r="M211" s="222"/>
      <c r="N211" s="214"/>
    </row>
    <row r="212" spans="1:14" s="94" customFormat="1" ht="15" customHeight="1">
      <c r="A212" s="222">
        <v>14</v>
      </c>
      <c r="B212" s="222">
        <v>600</v>
      </c>
      <c r="C212" s="222">
        <v>60014</v>
      </c>
      <c r="D212" s="223" t="s">
        <v>61</v>
      </c>
      <c r="E212" s="214" t="s">
        <v>124</v>
      </c>
      <c r="F212" s="164">
        <f>G212</f>
        <v>300000</v>
      </c>
      <c r="G212" s="164">
        <f>H212+J212+L212+L213+L214+M212</f>
        <v>300000</v>
      </c>
      <c r="H212" s="200"/>
      <c r="I212" s="201" t="s">
        <v>142</v>
      </c>
      <c r="J212" s="164">
        <v>220000</v>
      </c>
      <c r="K212" s="11" t="s">
        <v>18</v>
      </c>
      <c r="L212" s="95"/>
      <c r="M212" s="222"/>
      <c r="N212" s="214" t="s">
        <v>19</v>
      </c>
    </row>
    <row r="213" spans="1:14" s="94" customFormat="1" ht="15.75">
      <c r="A213" s="222"/>
      <c r="B213" s="222"/>
      <c r="C213" s="222"/>
      <c r="D213" s="223"/>
      <c r="E213" s="214"/>
      <c r="F213" s="164"/>
      <c r="G213" s="164"/>
      <c r="H213" s="200"/>
      <c r="I213" s="202"/>
      <c r="J213" s="164"/>
      <c r="K213" s="13" t="s">
        <v>20</v>
      </c>
      <c r="L213" s="96">
        <v>80000</v>
      </c>
      <c r="M213" s="222"/>
      <c r="N213" s="214"/>
    </row>
    <row r="214" spans="1:14" s="94" customFormat="1" ht="15.75">
      <c r="A214" s="222"/>
      <c r="B214" s="222"/>
      <c r="C214" s="222"/>
      <c r="D214" s="223"/>
      <c r="E214" s="214"/>
      <c r="F214" s="164"/>
      <c r="G214" s="164"/>
      <c r="H214" s="200"/>
      <c r="I214" s="203"/>
      <c r="J214" s="164"/>
      <c r="K214" s="15" t="s">
        <v>21</v>
      </c>
      <c r="L214" s="29"/>
      <c r="M214" s="222"/>
      <c r="N214" s="214"/>
    </row>
    <row r="215" spans="1:14" s="94" customFormat="1" ht="15" customHeight="1">
      <c r="A215" s="222">
        <v>15</v>
      </c>
      <c r="B215" s="222">
        <v>600</v>
      </c>
      <c r="C215" s="222">
        <v>60014</v>
      </c>
      <c r="D215" s="223" t="s">
        <v>61</v>
      </c>
      <c r="E215" s="214" t="s">
        <v>126</v>
      </c>
      <c r="F215" s="164">
        <f>G215</f>
        <v>400000</v>
      </c>
      <c r="G215" s="164">
        <f>H215+J215+L215+L216+L217+M215</f>
        <v>400000</v>
      </c>
      <c r="H215" s="200"/>
      <c r="I215" s="201" t="s">
        <v>142</v>
      </c>
      <c r="J215" s="164">
        <v>400000</v>
      </c>
      <c r="K215" s="11"/>
      <c r="L215" s="95"/>
      <c r="M215" s="222"/>
      <c r="N215" s="214" t="s">
        <v>19</v>
      </c>
    </row>
    <row r="216" spans="1:14" s="94" customFormat="1" ht="15.75">
      <c r="A216" s="222"/>
      <c r="B216" s="222"/>
      <c r="C216" s="222"/>
      <c r="D216" s="223"/>
      <c r="E216" s="214"/>
      <c r="F216" s="164"/>
      <c r="G216" s="164"/>
      <c r="H216" s="200"/>
      <c r="I216" s="202"/>
      <c r="J216" s="164"/>
      <c r="K216" s="13"/>
      <c r="L216" s="96"/>
      <c r="M216" s="222"/>
      <c r="N216" s="214"/>
    </row>
    <row r="217" spans="1:14" s="94" customFormat="1" ht="15.75">
      <c r="A217" s="222"/>
      <c r="B217" s="222"/>
      <c r="C217" s="222"/>
      <c r="D217" s="223"/>
      <c r="E217" s="214"/>
      <c r="F217" s="164"/>
      <c r="G217" s="164"/>
      <c r="H217" s="200"/>
      <c r="I217" s="203"/>
      <c r="J217" s="164"/>
      <c r="K217" s="15"/>
      <c r="L217" s="29"/>
      <c r="M217" s="222"/>
      <c r="N217" s="214"/>
    </row>
    <row r="218" spans="1:14" s="94" customFormat="1" ht="15" customHeight="1">
      <c r="A218" s="222">
        <v>16</v>
      </c>
      <c r="B218" s="222">
        <v>600</v>
      </c>
      <c r="C218" s="222">
        <v>60014</v>
      </c>
      <c r="D218" s="223" t="s">
        <v>61</v>
      </c>
      <c r="E218" s="214" t="s">
        <v>123</v>
      </c>
      <c r="F218" s="164">
        <f>G218</f>
        <v>540000</v>
      </c>
      <c r="G218" s="164">
        <f>H218+J218+L218+L219+L220+M218</f>
        <v>540000</v>
      </c>
      <c r="H218" s="200"/>
      <c r="I218" s="201" t="s">
        <v>142</v>
      </c>
      <c r="J218" s="164">
        <v>450000</v>
      </c>
      <c r="K218" s="11" t="s">
        <v>18</v>
      </c>
      <c r="L218" s="95"/>
      <c r="M218" s="222"/>
      <c r="N218" s="214" t="s">
        <v>19</v>
      </c>
    </row>
    <row r="219" spans="1:14" s="94" customFormat="1" ht="15.75">
      <c r="A219" s="222"/>
      <c r="B219" s="222"/>
      <c r="C219" s="222"/>
      <c r="D219" s="223"/>
      <c r="E219" s="214"/>
      <c r="F219" s="164"/>
      <c r="G219" s="164"/>
      <c r="H219" s="200"/>
      <c r="I219" s="202"/>
      <c r="J219" s="164"/>
      <c r="K219" s="13" t="s">
        <v>20</v>
      </c>
      <c r="L219" s="96">
        <v>90000</v>
      </c>
      <c r="M219" s="222"/>
      <c r="N219" s="214"/>
    </row>
    <row r="220" spans="1:14" s="94" customFormat="1" ht="15.75">
      <c r="A220" s="222"/>
      <c r="B220" s="222"/>
      <c r="C220" s="222"/>
      <c r="D220" s="223"/>
      <c r="E220" s="214"/>
      <c r="F220" s="164"/>
      <c r="G220" s="164"/>
      <c r="H220" s="200"/>
      <c r="I220" s="203"/>
      <c r="J220" s="164"/>
      <c r="K220" s="15" t="s">
        <v>21</v>
      </c>
      <c r="L220" s="29"/>
      <c r="M220" s="222"/>
      <c r="N220" s="214"/>
    </row>
    <row r="221" spans="1:14" s="94" customFormat="1" ht="16.5" customHeight="1">
      <c r="A221" s="222">
        <v>17</v>
      </c>
      <c r="B221" s="222">
        <v>600</v>
      </c>
      <c r="C221" s="222">
        <v>60014</v>
      </c>
      <c r="D221" s="223" t="s">
        <v>61</v>
      </c>
      <c r="E221" s="214" t="s">
        <v>121</v>
      </c>
      <c r="F221" s="164">
        <f>G221</f>
        <v>210000</v>
      </c>
      <c r="G221" s="164">
        <f>H221+J221+L221+L222+L223+M221</f>
        <v>210000</v>
      </c>
      <c r="H221" s="200"/>
      <c r="I221" s="201" t="s">
        <v>142</v>
      </c>
      <c r="J221" s="164">
        <v>170000</v>
      </c>
      <c r="K221" s="11" t="s">
        <v>18</v>
      </c>
      <c r="L221" s="95"/>
      <c r="M221" s="222"/>
      <c r="N221" s="214" t="s">
        <v>19</v>
      </c>
    </row>
    <row r="222" spans="1:14" s="94" customFormat="1" ht="15.75">
      <c r="A222" s="222"/>
      <c r="B222" s="222"/>
      <c r="C222" s="222"/>
      <c r="D222" s="223"/>
      <c r="E222" s="214"/>
      <c r="F222" s="164"/>
      <c r="G222" s="164"/>
      <c r="H222" s="200"/>
      <c r="I222" s="202"/>
      <c r="J222" s="164"/>
      <c r="K222" s="13" t="s">
        <v>20</v>
      </c>
      <c r="L222" s="96">
        <v>40000</v>
      </c>
      <c r="M222" s="222"/>
      <c r="N222" s="214"/>
    </row>
    <row r="223" spans="1:14" s="94" customFormat="1" ht="15.75">
      <c r="A223" s="222"/>
      <c r="B223" s="222"/>
      <c r="C223" s="222"/>
      <c r="D223" s="223"/>
      <c r="E223" s="214"/>
      <c r="F223" s="164"/>
      <c r="G223" s="164"/>
      <c r="H223" s="200"/>
      <c r="I223" s="203"/>
      <c r="J223" s="164"/>
      <c r="K223" s="15" t="s">
        <v>21</v>
      </c>
      <c r="L223" s="29"/>
      <c r="M223" s="222"/>
      <c r="N223" s="214"/>
    </row>
    <row r="224" spans="1:14" ht="16.5" customHeight="1">
      <c r="A224" s="222">
        <v>18</v>
      </c>
      <c r="B224" s="222">
        <v>600</v>
      </c>
      <c r="C224" s="222">
        <v>60014</v>
      </c>
      <c r="D224" s="223" t="s">
        <v>61</v>
      </c>
      <c r="E224" s="214" t="s">
        <v>122</v>
      </c>
      <c r="F224" s="164">
        <f>G224</f>
        <v>600000</v>
      </c>
      <c r="G224" s="164">
        <f>H224+J224+L224+L225+L226+M224</f>
        <v>600000</v>
      </c>
      <c r="H224" s="200"/>
      <c r="I224" s="201" t="s">
        <v>142</v>
      </c>
      <c r="J224" s="164">
        <v>600000</v>
      </c>
      <c r="K224" s="11"/>
      <c r="L224" s="95"/>
      <c r="M224" s="222"/>
      <c r="N224" s="214" t="s">
        <v>19</v>
      </c>
    </row>
    <row r="225" spans="1:14" ht="15.75">
      <c r="A225" s="222"/>
      <c r="B225" s="222"/>
      <c r="C225" s="222"/>
      <c r="D225" s="223"/>
      <c r="E225" s="214"/>
      <c r="F225" s="164"/>
      <c r="G225" s="164"/>
      <c r="H225" s="200"/>
      <c r="I225" s="202"/>
      <c r="J225" s="164"/>
      <c r="K225" s="13"/>
      <c r="L225" s="96"/>
      <c r="M225" s="222"/>
      <c r="N225" s="214"/>
    </row>
    <row r="226" spans="1:14" ht="15.75">
      <c r="A226" s="222"/>
      <c r="B226" s="222"/>
      <c r="C226" s="222"/>
      <c r="D226" s="223"/>
      <c r="E226" s="214"/>
      <c r="F226" s="164"/>
      <c r="G226" s="164"/>
      <c r="H226" s="200"/>
      <c r="I226" s="203"/>
      <c r="J226" s="164"/>
      <c r="K226" s="15"/>
      <c r="L226" s="29"/>
      <c r="M226" s="222"/>
      <c r="N226" s="214"/>
    </row>
    <row r="227" spans="1:14" ht="15" customHeight="1">
      <c r="A227" s="204">
        <v>19</v>
      </c>
      <c r="B227" s="204">
        <v>801</v>
      </c>
      <c r="C227" s="204">
        <v>80120</v>
      </c>
      <c r="D227" s="224" t="s">
        <v>61</v>
      </c>
      <c r="E227" s="207" t="s">
        <v>138</v>
      </c>
      <c r="F227" s="176">
        <v>350000</v>
      </c>
      <c r="G227" s="176">
        <v>350000</v>
      </c>
      <c r="H227" s="176">
        <v>350000</v>
      </c>
      <c r="I227" s="107"/>
      <c r="J227" s="176"/>
      <c r="K227" s="11"/>
      <c r="L227" s="12"/>
      <c r="M227" s="176"/>
      <c r="N227" s="211" t="s">
        <v>101</v>
      </c>
    </row>
    <row r="228" spans="1:14" ht="15.75">
      <c r="A228" s="205"/>
      <c r="B228" s="205"/>
      <c r="C228" s="205"/>
      <c r="D228" s="225"/>
      <c r="E228" s="208"/>
      <c r="F228" s="160"/>
      <c r="G228" s="160"/>
      <c r="H228" s="160"/>
      <c r="I228" s="137"/>
      <c r="J228" s="160"/>
      <c r="K228" s="13"/>
      <c r="L228" s="14"/>
      <c r="M228" s="160"/>
      <c r="N228" s="212"/>
    </row>
    <row r="229" spans="1:14" ht="15.75">
      <c r="A229" s="206"/>
      <c r="B229" s="206"/>
      <c r="C229" s="206"/>
      <c r="D229" s="226"/>
      <c r="E229" s="209"/>
      <c r="F229" s="162"/>
      <c r="G229" s="162"/>
      <c r="H229" s="162"/>
      <c r="I229" s="75"/>
      <c r="J229" s="162"/>
      <c r="K229" s="15"/>
      <c r="L229" s="16"/>
      <c r="M229" s="162"/>
      <c r="N229" s="213"/>
    </row>
    <row r="230" spans="1:14" ht="15" customHeight="1">
      <c r="A230" s="204">
        <v>20</v>
      </c>
      <c r="B230" s="204">
        <v>801</v>
      </c>
      <c r="C230" s="204">
        <v>80120</v>
      </c>
      <c r="D230" s="224" t="s">
        <v>61</v>
      </c>
      <c r="E230" s="211" t="s">
        <v>62</v>
      </c>
      <c r="F230" s="176">
        <v>150000</v>
      </c>
      <c r="G230" s="176">
        <v>150000</v>
      </c>
      <c r="H230" s="176">
        <v>150000</v>
      </c>
      <c r="I230" s="107"/>
      <c r="J230" s="176"/>
      <c r="K230" s="11"/>
      <c r="L230" s="12"/>
      <c r="M230" s="176"/>
      <c r="N230" s="211" t="s">
        <v>104</v>
      </c>
    </row>
    <row r="231" spans="1:14" ht="15.75">
      <c r="A231" s="205"/>
      <c r="B231" s="205"/>
      <c r="C231" s="205"/>
      <c r="D231" s="225"/>
      <c r="E231" s="212"/>
      <c r="F231" s="160"/>
      <c r="G231" s="160"/>
      <c r="H231" s="160"/>
      <c r="I231" s="137"/>
      <c r="J231" s="160"/>
      <c r="K231" s="13"/>
      <c r="L231" s="14"/>
      <c r="M231" s="160"/>
      <c r="N231" s="212"/>
    </row>
    <row r="232" spans="1:14" ht="15.75">
      <c r="A232" s="206"/>
      <c r="B232" s="206"/>
      <c r="C232" s="206"/>
      <c r="D232" s="226"/>
      <c r="E232" s="213"/>
      <c r="F232" s="162"/>
      <c r="G232" s="162"/>
      <c r="H232" s="162"/>
      <c r="I232" s="75"/>
      <c r="J232" s="162"/>
      <c r="K232" s="15"/>
      <c r="L232" s="16"/>
      <c r="M232" s="162"/>
      <c r="N232" s="213"/>
    </row>
    <row r="233" spans="1:14" s="39" customFormat="1" ht="15" customHeight="1">
      <c r="A233" s="215">
        <v>20</v>
      </c>
      <c r="B233" s="215">
        <v>801</v>
      </c>
      <c r="C233" s="215">
        <v>80120</v>
      </c>
      <c r="D233" s="218" t="s">
        <v>61</v>
      </c>
      <c r="E233" s="207" t="s">
        <v>141</v>
      </c>
      <c r="F233" s="198">
        <f>G233</f>
        <v>58235</v>
      </c>
      <c r="G233" s="198">
        <f>H233</f>
        <v>58235</v>
      </c>
      <c r="H233" s="198">
        <v>58235</v>
      </c>
      <c r="I233" s="134"/>
      <c r="J233" s="198"/>
      <c r="K233" s="126"/>
      <c r="L233" s="127"/>
      <c r="M233" s="198"/>
      <c r="N233" s="207" t="s">
        <v>39</v>
      </c>
    </row>
    <row r="234" spans="1:14" s="39" customFormat="1" ht="15.75">
      <c r="A234" s="216"/>
      <c r="B234" s="216"/>
      <c r="C234" s="216"/>
      <c r="D234" s="219"/>
      <c r="E234" s="208"/>
      <c r="F234" s="174"/>
      <c r="G234" s="174"/>
      <c r="H234" s="174"/>
      <c r="I234" s="135"/>
      <c r="J234" s="174"/>
      <c r="K234" s="40"/>
      <c r="L234" s="128"/>
      <c r="M234" s="174"/>
      <c r="N234" s="208"/>
    </row>
    <row r="235" spans="1:14" s="39" customFormat="1" ht="15.75">
      <c r="A235" s="217"/>
      <c r="B235" s="217"/>
      <c r="C235" s="217"/>
      <c r="D235" s="220"/>
      <c r="E235" s="209"/>
      <c r="F235" s="175"/>
      <c r="G235" s="175"/>
      <c r="H235" s="175"/>
      <c r="I235" s="136"/>
      <c r="J235" s="175"/>
      <c r="K235" s="129"/>
      <c r="L235" s="130"/>
      <c r="M235" s="175"/>
      <c r="N235" s="209"/>
    </row>
    <row r="236" spans="1:14" s="41" customFormat="1" ht="15" customHeight="1">
      <c r="A236" s="204">
        <v>21</v>
      </c>
      <c r="B236" s="204">
        <v>801</v>
      </c>
      <c r="C236" s="204">
        <v>80130</v>
      </c>
      <c r="D236" s="224" t="s">
        <v>85</v>
      </c>
      <c r="E236" s="211" t="s">
        <v>63</v>
      </c>
      <c r="F236" s="176">
        <v>112100</v>
      </c>
      <c r="G236" s="176">
        <f>H236+J236+L236+L237+L238+M236</f>
        <v>112100</v>
      </c>
      <c r="H236" s="176">
        <v>112100</v>
      </c>
      <c r="I236" s="107"/>
      <c r="J236" s="297"/>
      <c r="K236" s="56"/>
      <c r="L236" s="57"/>
      <c r="M236" s="297"/>
      <c r="N236" s="211" t="s">
        <v>24</v>
      </c>
    </row>
    <row r="237" spans="1:14" s="60" customFormat="1" ht="15.75">
      <c r="A237" s="205"/>
      <c r="B237" s="205"/>
      <c r="C237" s="205"/>
      <c r="D237" s="225"/>
      <c r="E237" s="212"/>
      <c r="F237" s="160"/>
      <c r="G237" s="160"/>
      <c r="H237" s="160"/>
      <c r="I237" s="137"/>
      <c r="J237" s="298"/>
      <c r="K237" s="58"/>
      <c r="L237" s="59"/>
      <c r="M237" s="298"/>
      <c r="N237" s="212"/>
    </row>
    <row r="238" spans="1:14" s="63" customFormat="1" ht="15.75">
      <c r="A238" s="206"/>
      <c r="B238" s="206"/>
      <c r="C238" s="206"/>
      <c r="D238" s="226"/>
      <c r="E238" s="213"/>
      <c r="F238" s="162"/>
      <c r="G238" s="162"/>
      <c r="H238" s="162"/>
      <c r="I238" s="75"/>
      <c r="J238" s="299"/>
      <c r="K238" s="61"/>
      <c r="L238" s="62"/>
      <c r="M238" s="299"/>
      <c r="N238" s="213"/>
    </row>
    <row r="239" spans="1:14" s="45" customFormat="1" ht="15" customHeight="1">
      <c r="A239" s="204">
        <v>22</v>
      </c>
      <c r="B239" s="204">
        <v>801</v>
      </c>
      <c r="C239" s="204">
        <v>80120</v>
      </c>
      <c r="D239" s="224" t="s">
        <v>61</v>
      </c>
      <c r="E239" s="211" t="s">
        <v>64</v>
      </c>
      <c r="F239" s="176">
        <v>88480</v>
      </c>
      <c r="G239" s="176">
        <v>88480</v>
      </c>
      <c r="H239" s="176">
        <v>88480</v>
      </c>
      <c r="I239" s="107"/>
      <c r="J239" s="176"/>
      <c r="K239" s="11"/>
      <c r="L239" s="12"/>
      <c r="M239" s="176"/>
      <c r="N239" s="211" t="s">
        <v>106</v>
      </c>
    </row>
    <row r="240" spans="1:14" s="45" customFormat="1" ht="18" customHeight="1">
      <c r="A240" s="205"/>
      <c r="B240" s="205"/>
      <c r="C240" s="205"/>
      <c r="D240" s="225"/>
      <c r="E240" s="212"/>
      <c r="F240" s="160"/>
      <c r="G240" s="160"/>
      <c r="H240" s="160"/>
      <c r="I240" s="137"/>
      <c r="J240" s="160"/>
      <c r="K240" s="13"/>
      <c r="L240" s="14"/>
      <c r="M240" s="160"/>
      <c r="N240" s="212"/>
    </row>
    <row r="241" spans="1:18" s="45" customFormat="1" ht="18" customHeight="1">
      <c r="A241" s="206"/>
      <c r="B241" s="206"/>
      <c r="C241" s="206"/>
      <c r="D241" s="226"/>
      <c r="E241" s="213"/>
      <c r="F241" s="162"/>
      <c r="G241" s="162"/>
      <c r="H241" s="162"/>
      <c r="I241" s="75"/>
      <c r="J241" s="162"/>
      <c r="K241" s="15"/>
      <c r="L241" s="16"/>
      <c r="M241" s="162"/>
      <c r="N241" s="213"/>
      <c r="R241" s="46"/>
    </row>
    <row r="242" spans="1:18" s="45" customFormat="1" ht="15" customHeight="1">
      <c r="A242" s="204">
        <v>23</v>
      </c>
      <c r="B242" s="204">
        <v>854</v>
      </c>
      <c r="C242" s="204">
        <v>85403</v>
      </c>
      <c r="D242" s="224" t="s">
        <v>61</v>
      </c>
      <c r="E242" s="211" t="s">
        <v>65</v>
      </c>
      <c r="F242" s="176">
        <v>140000</v>
      </c>
      <c r="G242" s="176">
        <v>140000</v>
      </c>
      <c r="H242" s="176">
        <v>140000</v>
      </c>
      <c r="I242" s="107"/>
      <c r="J242" s="176"/>
      <c r="K242" s="11"/>
      <c r="L242" s="12"/>
      <c r="M242" s="176"/>
      <c r="N242" s="211" t="s">
        <v>105</v>
      </c>
      <c r="R242" s="46"/>
    </row>
    <row r="243" spans="1:14" s="45" customFormat="1" ht="15.75">
      <c r="A243" s="205"/>
      <c r="B243" s="205"/>
      <c r="C243" s="205"/>
      <c r="D243" s="225"/>
      <c r="E243" s="212"/>
      <c r="F243" s="160"/>
      <c r="G243" s="160"/>
      <c r="H243" s="160"/>
      <c r="I243" s="137"/>
      <c r="J243" s="160"/>
      <c r="K243" s="13"/>
      <c r="L243" s="14"/>
      <c r="M243" s="160"/>
      <c r="N243" s="212"/>
    </row>
    <row r="244" spans="1:14" ht="15.75">
      <c r="A244" s="206"/>
      <c r="B244" s="206"/>
      <c r="C244" s="206"/>
      <c r="D244" s="226"/>
      <c r="E244" s="213"/>
      <c r="F244" s="162"/>
      <c r="G244" s="162"/>
      <c r="H244" s="162"/>
      <c r="I244" s="75"/>
      <c r="J244" s="162"/>
      <c r="K244" s="15"/>
      <c r="L244" s="16"/>
      <c r="M244" s="162"/>
      <c r="N244" s="213"/>
    </row>
    <row r="245" spans="1:14" ht="15" customHeight="1">
      <c r="A245" s="204">
        <v>24</v>
      </c>
      <c r="B245" s="204">
        <v>854</v>
      </c>
      <c r="C245" s="204">
        <v>85403</v>
      </c>
      <c r="D245" s="224" t="s">
        <v>61</v>
      </c>
      <c r="E245" s="211" t="s">
        <v>66</v>
      </c>
      <c r="F245" s="176">
        <v>50000</v>
      </c>
      <c r="G245" s="176">
        <v>50000</v>
      </c>
      <c r="H245" s="176">
        <v>50000</v>
      </c>
      <c r="I245" s="107"/>
      <c r="J245" s="176"/>
      <c r="K245" s="11"/>
      <c r="L245" s="12"/>
      <c r="M245" s="176"/>
      <c r="N245" s="293" t="s">
        <v>105</v>
      </c>
    </row>
    <row r="246" spans="1:14" ht="15.75">
      <c r="A246" s="205"/>
      <c r="B246" s="205"/>
      <c r="C246" s="205"/>
      <c r="D246" s="225"/>
      <c r="E246" s="212"/>
      <c r="F246" s="160"/>
      <c r="G246" s="160"/>
      <c r="H246" s="160"/>
      <c r="I246" s="137"/>
      <c r="J246" s="160"/>
      <c r="K246" s="13"/>
      <c r="L246" s="14"/>
      <c r="M246" s="160"/>
      <c r="N246" s="294"/>
    </row>
    <row r="247" spans="1:14" ht="15.75">
      <c r="A247" s="206"/>
      <c r="B247" s="206"/>
      <c r="C247" s="206"/>
      <c r="D247" s="226"/>
      <c r="E247" s="213"/>
      <c r="F247" s="162"/>
      <c r="G247" s="162"/>
      <c r="H247" s="162"/>
      <c r="I247" s="75"/>
      <c r="J247" s="162"/>
      <c r="K247" s="15"/>
      <c r="L247" s="16"/>
      <c r="M247" s="162"/>
      <c r="N247" s="295"/>
    </row>
    <row r="248" spans="1:14" ht="18.75">
      <c r="A248" s="296" t="s">
        <v>67</v>
      </c>
      <c r="B248" s="296"/>
      <c r="C248" s="296"/>
      <c r="D248" s="296"/>
      <c r="E248" s="296"/>
      <c r="F248" s="35">
        <f aca="true" t="shared" si="0" ref="F248:L248">SUM(F173:F247)</f>
        <v>9453815</v>
      </c>
      <c r="G248" s="35">
        <f t="shared" si="0"/>
        <v>8853815</v>
      </c>
      <c r="H248" s="35">
        <f t="shared" si="0"/>
        <v>1048815</v>
      </c>
      <c r="I248" s="35"/>
      <c r="J248" s="35">
        <f t="shared" si="0"/>
        <v>6430000</v>
      </c>
      <c r="K248" s="35">
        <f t="shared" si="0"/>
        <v>0</v>
      </c>
      <c r="L248" s="35">
        <f t="shared" si="0"/>
        <v>1375000</v>
      </c>
      <c r="M248" s="35">
        <f>SUM(M173:M241)</f>
        <v>0</v>
      </c>
      <c r="N248" s="10"/>
    </row>
  </sheetData>
  <sheetProtection/>
  <mergeCells count="868">
    <mergeCell ref="B148:B150"/>
    <mergeCell ref="C148:C150"/>
    <mergeCell ref="D148:D150"/>
    <mergeCell ref="E148:E150"/>
    <mergeCell ref="M148:M150"/>
    <mergeCell ref="N148:N150"/>
    <mergeCell ref="F148:F150"/>
    <mergeCell ref="G148:G150"/>
    <mergeCell ref="H148:H150"/>
    <mergeCell ref="J148:J150"/>
    <mergeCell ref="M57:M59"/>
    <mergeCell ref="N57:N59"/>
    <mergeCell ref="G57:G59"/>
    <mergeCell ref="H57:H59"/>
    <mergeCell ref="I57:I59"/>
    <mergeCell ref="J57:J59"/>
    <mergeCell ref="F57:F59"/>
    <mergeCell ref="E120:E122"/>
    <mergeCell ref="E117:E119"/>
    <mergeCell ref="F117:F119"/>
    <mergeCell ref="F77:F79"/>
    <mergeCell ref="E65:E67"/>
    <mergeCell ref="F65:F67"/>
    <mergeCell ref="E71:E73"/>
    <mergeCell ref="F71:F73"/>
    <mergeCell ref="D145:D147"/>
    <mergeCell ref="E145:E147"/>
    <mergeCell ref="A57:A59"/>
    <mergeCell ref="B57:B59"/>
    <mergeCell ref="C57:C59"/>
    <mergeCell ref="D57:D59"/>
    <mergeCell ref="E57:E59"/>
    <mergeCell ref="J145:J147"/>
    <mergeCell ref="M135:M136"/>
    <mergeCell ref="H135:H136"/>
    <mergeCell ref="I160:I162"/>
    <mergeCell ref="A170:H170"/>
    <mergeCell ref="L135:L136"/>
    <mergeCell ref="K135:K136"/>
    <mergeCell ref="A145:A147"/>
    <mergeCell ref="B145:B147"/>
    <mergeCell ref="C145:C147"/>
    <mergeCell ref="H182:H184"/>
    <mergeCell ref="J182:J184"/>
    <mergeCell ref="N182:N184"/>
    <mergeCell ref="A63:E64"/>
    <mergeCell ref="F63:F64"/>
    <mergeCell ref="G63:G64"/>
    <mergeCell ref="H63:H64"/>
    <mergeCell ref="M63:M64"/>
    <mergeCell ref="N63:N64"/>
    <mergeCell ref="L63:L64"/>
    <mergeCell ref="F209:F211"/>
    <mergeCell ref="G209:G211"/>
    <mergeCell ref="J209:J211"/>
    <mergeCell ref="H209:H211"/>
    <mergeCell ref="N209:N211"/>
    <mergeCell ref="A182:A184"/>
    <mergeCell ref="B182:B184"/>
    <mergeCell ref="C182:C184"/>
    <mergeCell ref="D182:D184"/>
    <mergeCell ref="E182:E184"/>
    <mergeCell ref="A185:A187"/>
    <mergeCell ref="B185:B187"/>
    <mergeCell ref="C185:C187"/>
    <mergeCell ref="D185:D187"/>
    <mergeCell ref="N185:N187"/>
    <mergeCell ref="A209:A211"/>
    <mergeCell ref="B209:B211"/>
    <mergeCell ref="C209:C211"/>
    <mergeCell ref="D209:D211"/>
    <mergeCell ref="E209:E211"/>
    <mergeCell ref="N215:N217"/>
    <mergeCell ref="E215:E217"/>
    <mergeCell ref="F215:F217"/>
    <mergeCell ref="G215:G217"/>
    <mergeCell ref="H215:H217"/>
    <mergeCell ref="I215:I217"/>
    <mergeCell ref="A215:A217"/>
    <mergeCell ref="B215:B217"/>
    <mergeCell ref="C215:C217"/>
    <mergeCell ref="D215:D217"/>
    <mergeCell ref="J215:J217"/>
    <mergeCell ref="M215:M217"/>
    <mergeCell ref="C218:C220"/>
    <mergeCell ref="D218:D220"/>
    <mergeCell ref="N218:N220"/>
    <mergeCell ref="E218:E220"/>
    <mergeCell ref="F218:F220"/>
    <mergeCell ref="G218:G220"/>
    <mergeCell ref="H218:H220"/>
    <mergeCell ref="J218:J220"/>
    <mergeCell ref="M218:M220"/>
    <mergeCell ref="I218:I220"/>
    <mergeCell ref="N224:N226"/>
    <mergeCell ref="E224:E226"/>
    <mergeCell ref="F224:F226"/>
    <mergeCell ref="G224:G226"/>
    <mergeCell ref="H224:H226"/>
    <mergeCell ref="I224:I226"/>
    <mergeCell ref="A224:A226"/>
    <mergeCell ref="B224:B226"/>
    <mergeCell ref="C224:C226"/>
    <mergeCell ref="D224:D226"/>
    <mergeCell ref="J224:J226"/>
    <mergeCell ref="M224:M226"/>
    <mergeCell ref="M221:M223"/>
    <mergeCell ref="N221:N223"/>
    <mergeCell ref="E221:E223"/>
    <mergeCell ref="F221:F223"/>
    <mergeCell ref="G221:G223"/>
    <mergeCell ref="H221:H223"/>
    <mergeCell ref="I221:I223"/>
    <mergeCell ref="A203:A205"/>
    <mergeCell ref="B203:B205"/>
    <mergeCell ref="C203:C205"/>
    <mergeCell ref="D203:D205"/>
    <mergeCell ref="A221:A223"/>
    <mergeCell ref="B221:B223"/>
    <mergeCell ref="C221:C223"/>
    <mergeCell ref="D221:D223"/>
    <mergeCell ref="A218:A220"/>
    <mergeCell ref="B218:B220"/>
    <mergeCell ref="B51:B53"/>
    <mergeCell ref="A51:A53"/>
    <mergeCell ref="E41:E43"/>
    <mergeCell ref="F41:F43"/>
    <mergeCell ref="D51:D53"/>
    <mergeCell ref="C51:C53"/>
    <mergeCell ref="A48:A50"/>
    <mergeCell ref="B48:B50"/>
    <mergeCell ref="C48:C50"/>
    <mergeCell ref="D48:D50"/>
    <mergeCell ref="E51:E53"/>
    <mergeCell ref="J48:J50"/>
    <mergeCell ref="E48:E50"/>
    <mergeCell ref="F48:F50"/>
    <mergeCell ref="G48:G50"/>
    <mergeCell ref="I51:I53"/>
    <mergeCell ref="I48:I50"/>
    <mergeCell ref="J51:J53"/>
    <mergeCell ref="M145:M147"/>
    <mergeCell ref="N145:N147"/>
    <mergeCell ref="M117:M119"/>
    <mergeCell ref="N117:N119"/>
    <mergeCell ref="M129:M131"/>
    <mergeCell ref="N129:N131"/>
    <mergeCell ref="N120:N122"/>
    <mergeCell ref="N126:N128"/>
    <mergeCell ref="N132:N134"/>
    <mergeCell ref="N135:N136"/>
    <mergeCell ref="J129:J131"/>
    <mergeCell ref="N74:N76"/>
    <mergeCell ref="J83:J85"/>
    <mergeCell ref="M83:M85"/>
    <mergeCell ref="N83:N85"/>
    <mergeCell ref="N77:N79"/>
    <mergeCell ref="J77:J79"/>
    <mergeCell ref="M80:M82"/>
    <mergeCell ref="N80:N82"/>
    <mergeCell ref="M65:M67"/>
    <mergeCell ref="N65:N67"/>
    <mergeCell ref="J68:J70"/>
    <mergeCell ref="M68:M70"/>
    <mergeCell ref="N68:N70"/>
    <mergeCell ref="J65:J67"/>
    <mergeCell ref="N71:N73"/>
    <mergeCell ref="F120:F122"/>
    <mergeCell ref="F129:F131"/>
    <mergeCell ref="G129:G131"/>
    <mergeCell ref="N101:N104"/>
    <mergeCell ref="H101:H104"/>
    <mergeCell ref="J101:J104"/>
    <mergeCell ref="H117:H119"/>
    <mergeCell ref="N86:N88"/>
    <mergeCell ref="J89:J91"/>
    <mergeCell ref="H145:H147"/>
    <mergeCell ref="M101:M104"/>
    <mergeCell ref="G120:G122"/>
    <mergeCell ref="H120:H122"/>
    <mergeCell ref="G101:G104"/>
    <mergeCell ref="M114:M116"/>
    <mergeCell ref="I105:I107"/>
    <mergeCell ref="M126:M128"/>
    <mergeCell ref="M132:M134"/>
    <mergeCell ref="J126:J128"/>
    <mergeCell ref="A117:A119"/>
    <mergeCell ref="B117:B119"/>
    <mergeCell ref="M77:M79"/>
    <mergeCell ref="A77:A79"/>
    <mergeCell ref="B77:B79"/>
    <mergeCell ref="C77:C79"/>
    <mergeCell ref="D77:D79"/>
    <mergeCell ref="A80:A82"/>
    <mergeCell ref="B80:B82"/>
    <mergeCell ref="A86:A88"/>
    <mergeCell ref="J117:J119"/>
    <mergeCell ref="C117:C119"/>
    <mergeCell ref="D117:D119"/>
    <mergeCell ref="H71:H73"/>
    <mergeCell ref="E74:E76"/>
    <mergeCell ref="F74:F76"/>
    <mergeCell ref="G74:G76"/>
    <mergeCell ref="H77:H79"/>
    <mergeCell ref="H74:H76"/>
    <mergeCell ref="A83:A85"/>
    <mergeCell ref="B83:B85"/>
    <mergeCell ref="C83:C85"/>
    <mergeCell ref="D83:D85"/>
    <mergeCell ref="E83:E85"/>
    <mergeCell ref="F83:F85"/>
    <mergeCell ref="J1:N1"/>
    <mergeCell ref="L2:N2"/>
    <mergeCell ref="A3:N3"/>
    <mergeCell ref="A5:A9"/>
    <mergeCell ref="B5:B9"/>
    <mergeCell ref="C5:C9"/>
    <mergeCell ref="D5:D9"/>
    <mergeCell ref="E5:E9"/>
    <mergeCell ref="F5:F9"/>
    <mergeCell ref="G5:M5"/>
    <mergeCell ref="N5:N9"/>
    <mergeCell ref="G6:G9"/>
    <mergeCell ref="H6:M6"/>
    <mergeCell ref="H7:H9"/>
    <mergeCell ref="K7:L9"/>
    <mergeCell ref="M7:M9"/>
    <mergeCell ref="I7:J9"/>
    <mergeCell ref="K10:L10"/>
    <mergeCell ref="B11:E11"/>
    <mergeCell ref="K11:L11"/>
    <mergeCell ref="A12:A14"/>
    <mergeCell ref="B12:B14"/>
    <mergeCell ref="C12:C14"/>
    <mergeCell ref="D12:D14"/>
    <mergeCell ref="E12:E14"/>
    <mergeCell ref="F12:F14"/>
    <mergeCell ref="G12:G14"/>
    <mergeCell ref="N12:N14"/>
    <mergeCell ref="I185:I187"/>
    <mergeCell ref="H160:H162"/>
    <mergeCell ref="J160:J162"/>
    <mergeCell ref="M160:M162"/>
    <mergeCell ref="N160:N162"/>
    <mergeCell ref="H157:H159"/>
    <mergeCell ref="J157:J159"/>
    <mergeCell ref="M86:M88"/>
    <mergeCell ref="H83:H85"/>
    <mergeCell ref="A15:A17"/>
    <mergeCell ref="B15:B17"/>
    <mergeCell ref="C15:C17"/>
    <mergeCell ref="D15:D17"/>
    <mergeCell ref="H12:H14"/>
    <mergeCell ref="M12:M14"/>
    <mergeCell ref="H80:H82"/>
    <mergeCell ref="G51:G53"/>
    <mergeCell ref="F51:F53"/>
    <mergeCell ref="I151:I153"/>
    <mergeCell ref="I154:I156"/>
    <mergeCell ref="E15:E17"/>
    <mergeCell ref="G83:G85"/>
    <mergeCell ref="E77:E79"/>
    <mergeCell ref="G117:G119"/>
    <mergeCell ref="G145:G147"/>
    <mergeCell ref="A18:A20"/>
    <mergeCell ref="B18:B20"/>
    <mergeCell ref="C18:C20"/>
    <mergeCell ref="D18:D20"/>
    <mergeCell ref="J18:J20"/>
    <mergeCell ref="M18:M20"/>
    <mergeCell ref="H18:H20"/>
    <mergeCell ref="B21:E21"/>
    <mergeCell ref="E18:E20"/>
    <mergeCell ref="F18:F20"/>
    <mergeCell ref="G18:G20"/>
    <mergeCell ref="M15:M17"/>
    <mergeCell ref="N15:N17"/>
    <mergeCell ref="N18:N20"/>
    <mergeCell ref="F15:F17"/>
    <mergeCell ref="G15:G17"/>
    <mergeCell ref="H15:H17"/>
    <mergeCell ref="E22:E24"/>
    <mergeCell ref="F22:F24"/>
    <mergeCell ref="G22:G24"/>
    <mergeCell ref="H22:H24"/>
    <mergeCell ref="A22:A24"/>
    <mergeCell ref="B22:B24"/>
    <mergeCell ref="C22:C24"/>
    <mergeCell ref="D22:D24"/>
    <mergeCell ref="N25:N27"/>
    <mergeCell ref="J26:J27"/>
    <mergeCell ref="M22:M24"/>
    <mergeCell ref="N22:N24"/>
    <mergeCell ref="A25:A27"/>
    <mergeCell ref="B25:B27"/>
    <mergeCell ref="C25:C27"/>
    <mergeCell ref="D25:D27"/>
    <mergeCell ref="E25:E27"/>
    <mergeCell ref="F25:F27"/>
    <mergeCell ref="A28:A30"/>
    <mergeCell ref="B28:B30"/>
    <mergeCell ref="C28:C30"/>
    <mergeCell ref="D28:D30"/>
    <mergeCell ref="H25:H27"/>
    <mergeCell ref="M25:M27"/>
    <mergeCell ref="G25:G27"/>
    <mergeCell ref="M28:M30"/>
    <mergeCell ref="N28:N30"/>
    <mergeCell ref="B31:E31"/>
    <mergeCell ref="E28:E30"/>
    <mergeCell ref="F28:F30"/>
    <mergeCell ref="G28:G30"/>
    <mergeCell ref="H28:H30"/>
    <mergeCell ref="F32:F34"/>
    <mergeCell ref="G32:G34"/>
    <mergeCell ref="H32:H34"/>
    <mergeCell ref="A32:A34"/>
    <mergeCell ref="B32:B34"/>
    <mergeCell ref="C32:C34"/>
    <mergeCell ref="D32:D34"/>
    <mergeCell ref="M32:M34"/>
    <mergeCell ref="N32:N34"/>
    <mergeCell ref="A35:A37"/>
    <mergeCell ref="B35:B37"/>
    <mergeCell ref="C35:C37"/>
    <mergeCell ref="D35:D37"/>
    <mergeCell ref="E35:E37"/>
    <mergeCell ref="F35:F37"/>
    <mergeCell ref="G35:G37"/>
    <mergeCell ref="E32:E34"/>
    <mergeCell ref="M35:M37"/>
    <mergeCell ref="N35:N37"/>
    <mergeCell ref="I173:I175"/>
    <mergeCell ref="N157:N159"/>
    <mergeCell ref="M157:M159"/>
    <mergeCell ref="J154:J156"/>
    <mergeCell ref="M154:M156"/>
    <mergeCell ref="N154:N156"/>
    <mergeCell ref="J80:J82"/>
    <mergeCell ref="J86:J88"/>
    <mergeCell ref="E38:E40"/>
    <mergeCell ref="F38:F40"/>
    <mergeCell ref="G38:G40"/>
    <mergeCell ref="H38:H40"/>
    <mergeCell ref="A38:A40"/>
    <mergeCell ref="B38:B40"/>
    <mergeCell ref="C38:C40"/>
    <mergeCell ref="D38:D40"/>
    <mergeCell ref="J38:J40"/>
    <mergeCell ref="M38:M40"/>
    <mergeCell ref="N38:N40"/>
    <mergeCell ref="H51:H53"/>
    <mergeCell ref="M51:M53"/>
    <mergeCell ref="N51:N53"/>
    <mergeCell ref="H48:H50"/>
    <mergeCell ref="M48:M50"/>
    <mergeCell ref="N48:N50"/>
    <mergeCell ref="M41:M43"/>
    <mergeCell ref="A65:A67"/>
    <mergeCell ref="B65:B67"/>
    <mergeCell ref="C65:C67"/>
    <mergeCell ref="D65:D67"/>
    <mergeCell ref="N41:N43"/>
    <mergeCell ref="J41:J43"/>
    <mergeCell ref="A41:A43"/>
    <mergeCell ref="B41:B43"/>
    <mergeCell ref="C41:C43"/>
    <mergeCell ref="D41:D43"/>
    <mergeCell ref="G65:G67"/>
    <mergeCell ref="H65:H67"/>
    <mergeCell ref="A68:A70"/>
    <mergeCell ref="B68:B70"/>
    <mergeCell ref="C68:C70"/>
    <mergeCell ref="D68:D70"/>
    <mergeCell ref="E68:E70"/>
    <mergeCell ref="F68:F70"/>
    <mergeCell ref="G68:G70"/>
    <mergeCell ref="H68:H70"/>
    <mergeCell ref="G71:G73"/>
    <mergeCell ref="M74:M76"/>
    <mergeCell ref="J74:J76"/>
    <mergeCell ref="M71:M73"/>
    <mergeCell ref="J71:J73"/>
    <mergeCell ref="A71:A73"/>
    <mergeCell ref="B71:B73"/>
    <mergeCell ref="C71:C73"/>
    <mergeCell ref="D71:D73"/>
    <mergeCell ref="F80:F82"/>
    <mergeCell ref="G80:G82"/>
    <mergeCell ref="E80:E82"/>
    <mergeCell ref="A74:A76"/>
    <mergeCell ref="B74:B76"/>
    <mergeCell ref="C74:C76"/>
    <mergeCell ref="D74:D76"/>
    <mergeCell ref="G77:G79"/>
    <mergeCell ref="B86:B88"/>
    <mergeCell ref="C86:C88"/>
    <mergeCell ref="D86:D88"/>
    <mergeCell ref="E86:E88"/>
    <mergeCell ref="C80:C82"/>
    <mergeCell ref="D80:D82"/>
    <mergeCell ref="F86:F88"/>
    <mergeCell ref="G86:G88"/>
    <mergeCell ref="H86:H88"/>
    <mergeCell ref="A89:A91"/>
    <mergeCell ref="B89:B91"/>
    <mergeCell ref="C89:C91"/>
    <mergeCell ref="D89:D91"/>
    <mergeCell ref="E89:E91"/>
    <mergeCell ref="F89:F91"/>
    <mergeCell ref="G89:G91"/>
    <mergeCell ref="H89:H91"/>
    <mergeCell ref="M89:M91"/>
    <mergeCell ref="N89:N91"/>
    <mergeCell ref="E101:E103"/>
    <mergeCell ref="J92:J94"/>
    <mergeCell ref="M92:M94"/>
    <mergeCell ref="N92:N94"/>
    <mergeCell ref="E92:E94"/>
    <mergeCell ref="F92:F94"/>
    <mergeCell ref="G92:G94"/>
    <mergeCell ref="H92:H94"/>
    <mergeCell ref="J95:J97"/>
    <mergeCell ref="M95:M97"/>
    <mergeCell ref="A123:A125"/>
    <mergeCell ref="D123:D125"/>
    <mergeCell ref="E123:E125"/>
    <mergeCell ref="F123:F125"/>
    <mergeCell ref="H95:H97"/>
    <mergeCell ref="J120:J122"/>
    <mergeCell ref="M120:M122"/>
    <mergeCell ref="D120:D122"/>
    <mergeCell ref="A129:A131"/>
    <mergeCell ref="B129:B131"/>
    <mergeCell ref="C129:C131"/>
    <mergeCell ref="D129:D131"/>
    <mergeCell ref="A126:A128"/>
    <mergeCell ref="B126:B128"/>
    <mergeCell ref="D126:D128"/>
    <mergeCell ref="B120:B122"/>
    <mergeCell ref="C120:C122"/>
    <mergeCell ref="C126:C128"/>
    <mergeCell ref="A120:A122"/>
    <mergeCell ref="J132:J134"/>
    <mergeCell ref="D132:D134"/>
    <mergeCell ref="H129:H131"/>
    <mergeCell ref="E129:E131"/>
    <mergeCell ref="H126:H128"/>
    <mergeCell ref="E126:E128"/>
    <mergeCell ref="F126:F128"/>
    <mergeCell ref="G126:G128"/>
    <mergeCell ref="H132:H134"/>
    <mergeCell ref="B132:B134"/>
    <mergeCell ref="C132:C134"/>
    <mergeCell ref="A138:N138"/>
    <mergeCell ref="E132:E134"/>
    <mergeCell ref="F132:F134"/>
    <mergeCell ref="G132:G134"/>
    <mergeCell ref="A132:A134"/>
    <mergeCell ref="A137:E137"/>
    <mergeCell ref="I132:I134"/>
    <mergeCell ref="A135:E136"/>
    <mergeCell ref="F135:F136"/>
    <mergeCell ref="G135:G136"/>
    <mergeCell ref="A154:A156"/>
    <mergeCell ref="B154:B156"/>
    <mergeCell ref="C154:C156"/>
    <mergeCell ref="D154:D156"/>
    <mergeCell ref="E154:E156"/>
    <mergeCell ref="F154:F156"/>
    <mergeCell ref="G154:G156"/>
    <mergeCell ref="H154:H156"/>
    <mergeCell ref="A142:A144"/>
    <mergeCell ref="A164:E164"/>
    <mergeCell ref="A160:A162"/>
    <mergeCell ref="B160:B162"/>
    <mergeCell ref="C160:C162"/>
    <mergeCell ref="D160:D162"/>
    <mergeCell ref="E160:E162"/>
    <mergeCell ref="B142:B144"/>
    <mergeCell ref="C142:C144"/>
    <mergeCell ref="D142:D144"/>
    <mergeCell ref="F160:F162"/>
    <mergeCell ref="F157:F159"/>
    <mergeCell ref="A165:E165"/>
    <mergeCell ref="A151:A153"/>
    <mergeCell ref="B151:B153"/>
    <mergeCell ref="C151:C153"/>
    <mergeCell ref="D151:D153"/>
    <mergeCell ref="F145:F147"/>
    <mergeCell ref="A148:A150"/>
    <mergeCell ref="A168:H168"/>
    <mergeCell ref="A163:E163"/>
    <mergeCell ref="A157:A159"/>
    <mergeCell ref="B157:B159"/>
    <mergeCell ref="C157:C159"/>
    <mergeCell ref="D157:D159"/>
    <mergeCell ref="E157:E159"/>
    <mergeCell ref="G160:G162"/>
    <mergeCell ref="G157:G159"/>
    <mergeCell ref="A172:N172"/>
    <mergeCell ref="A173:A175"/>
    <mergeCell ref="B173:B175"/>
    <mergeCell ref="C173:C175"/>
    <mergeCell ref="D173:D175"/>
    <mergeCell ref="J173:J175"/>
    <mergeCell ref="M173:M175"/>
    <mergeCell ref="N173:N175"/>
    <mergeCell ref="E173:E175"/>
    <mergeCell ref="F173:F175"/>
    <mergeCell ref="G173:G175"/>
    <mergeCell ref="H173:H175"/>
    <mergeCell ref="H227:H229"/>
    <mergeCell ref="J227:J229"/>
    <mergeCell ref="J212:J214"/>
    <mergeCell ref="I212:I214"/>
    <mergeCell ref="I197:I199"/>
    <mergeCell ref="I206:I208"/>
    <mergeCell ref="I209:I211"/>
    <mergeCell ref="J221:J223"/>
    <mergeCell ref="G236:G238"/>
    <mergeCell ref="M227:M229"/>
    <mergeCell ref="N227:N229"/>
    <mergeCell ref="A230:A232"/>
    <mergeCell ref="B230:B232"/>
    <mergeCell ref="C230:C232"/>
    <mergeCell ref="D230:D232"/>
    <mergeCell ref="E230:E232"/>
    <mergeCell ref="F230:F232"/>
    <mergeCell ref="G230:G232"/>
    <mergeCell ref="A236:A238"/>
    <mergeCell ref="B236:B238"/>
    <mergeCell ref="C236:C238"/>
    <mergeCell ref="D236:D238"/>
    <mergeCell ref="E236:E238"/>
    <mergeCell ref="F236:F238"/>
    <mergeCell ref="H236:H238"/>
    <mergeCell ref="J236:J238"/>
    <mergeCell ref="M236:M238"/>
    <mergeCell ref="N236:N238"/>
    <mergeCell ref="J230:J232"/>
    <mergeCell ref="M230:M232"/>
    <mergeCell ref="N230:N232"/>
    <mergeCell ref="H230:H232"/>
    <mergeCell ref="F239:F241"/>
    <mergeCell ref="G239:G241"/>
    <mergeCell ref="H239:H241"/>
    <mergeCell ref="A239:A241"/>
    <mergeCell ref="B239:B241"/>
    <mergeCell ref="C239:C241"/>
    <mergeCell ref="D239:D241"/>
    <mergeCell ref="M242:M244"/>
    <mergeCell ref="N242:N244"/>
    <mergeCell ref="J239:J241"/>
    <mergeCell ref="M239:M241"/>
    <mergeCell ref="N239:N241"/>
    <mergeCell ref="A242:A244"/>
    <mergeCell ref="B242:B244"/>
    <mergeCell ref="C242:C244"/>
    <mergeCell ref="D242:D244"/>
    <mergeCell ref="E239:E241"/>
    <mergeCell ref="D245:D247"/>
    <mergeCell ref="H242:H244"/>
    <mergeCell ref="J242:J244"/>
    <mergeCell ref="E242:E244"/>
    <mergeCell ref="F242:F244"/>
    <mergeCell ref="G242:G244"/>
    <mergeCell ref="J245:J247"/>
    <mergeCell ref="M245:M247"/>
    <mergeCell ref="N245:N247"/>
    <mergeCell ref="A248:E248"/>
    <mergeCell ref="E245:E247"/>
    <mergeCell ref="F245:F247"/>
    <mergeCell ref="G245:G247"/>
    <mergeCell ref="H245:H247"/>
    <mergeCell ref="A245:A247"/>
    <mergeCell ref="B245:B247"/>
    <mergeCell ref="C245:C247"/>
    <mergeCell ref="C227:C229"/>
    <mergeCell ref="B227:B229"/>
    <mergeCell ref="A227:A229"/>
    <mergeCell ref="G227:G229"/>
    <mergeCell ref="F227:F229"/>
    <mergeCell ref="E227:E229"/>
    <mergeCell ref="D227:D229"/>
    <mergeCell ref="J142:J144"/>
    <mergeCell ref="M142:M144"/>
    <mergeCell ref="N142:N144"/>
    <mergeCell ref="E142:E144"/>
    <mergeCell ref="F142:F144"/>
    <mergeCell ref="G142:G144"/>
    <mergeCell ref="H142:H144"/>
    <mergeCell ref="G95:G97"/>
    <mergeCell ref="B95:B97"/>
    <mergeCell ref="C95:C97"/>
    <mergeCell ref="D95:D97"/>
    <mergeCell ref="F95:F97"/>
    <mergeCell ref="C92:C94"/>
    <mergeCell ref="D92:D94"/>
    <mergeCell ref="E95:E97"/>
    <mergeCell ref="B92:B94"/>
    <mergeCell ref="N95:N97"/>
    <mergeCell ref="B123:B125"/>
    <mergeCell ref="C123:C125"/>
    <mergeCell ref="G123:G125"/>
    <mergeCell ref="H123:H125"/>
    <mergeCell ref="J123:J125"/>
    <mergeCell ref="M123:M125"/>
    <mergeCell ref="N123:N125"/>
    <mergeCell ref="G108:G110"/>
    <mergeCell ref="G111:G113"/>
    <mergeCell ref="D108:D110"/>
    <mergeCell ref="D111:D113"/>
    <mergeCell ref="E108:E110"/>
    <mergeCell ref="E111:E113"/>
    <mergeCell ref="A54:A56"/>
    <mergeCell ref="B54:B56"/>
    <mergeCell ref="C54:C56"/>
    <mergeCell ref="D54:D56"/>
    <mergeCell ref="A95:A97"/>
    <mergeCell ref="A92:A94"/>
    <mergeCell ref="F101:F104"/>
    <mergeCell ref="B101:B113"/>
    <mergeCell ref="D101:D104"/>
    <mergeCell ref="M54:M56"/>
    <mergeCell ref="N54:N56"/>
    <mergeCell ref="E54:E56"/>
    <mergeCell ref="F54:F56"/>
    <mergeCell ref="G54:G56"/>
    <mergeCell ref="H54:H56"/>
    <mergeCell ref="I54:I56"/>
    <mergeCell ref="H108:H110"/>
    <mergeCell ref="N108:N110"/>
    <mergeCell ref="N111:N113"/>
    <mergeCell ref="A101:A113"/>
    <mergeCell ref="C101:C113"/>
    <mergeCell ref="F108:F110"/>
    <mergeCell ref="F111:F113"/>
    <mergeCell ref="D105:D107"/>
    <mergeCell ref="E105:E107"/>
    <mergeCell ref="F105:F107"/>
    <mergeCell ref="C114:C116"/>
    <mergeCell ref="D114:D116"/>
    <mergeCell ref="F114:F116"/>
    <mergeCell ref="A171:E171"/>
    <mergeCell ref="G105:G107"/>
    <mergeCell ref="N105:N107"/>
    <mergeCell ref="M105:M107"/>
    <mergeCell ref="H105:H107"/>
    <mergeCell ref="J105:J107"/>
    <mergeCell ref="H111:H113"/>
    <mergeCell ref="J111:J113"/>
    <mergeCell ref="M108:M110"/>
    <mergeCell ref="M111:M113"/>
    <mergeCell ref="J98:J100"/>
    <mergeCell ref="A114:A116"/>
    <mergeCell ref="H114:H116"/>
    <mergeCell ref="G114:G116"/>
    <mergeCell ref="J114:J116"/>
    <mergeCell ref="E114:E116"/>
    <mergeCell ref="B114:B116"/>
    <mergeCell ref="A60:A62"/>
    <mergeCell ref="B60:B62"/>
    <mergeCell ref="C60:C62"/>
    <mergeCell ref="D60:D62"/>
    <mergeCell ref="O120:O122"/>
    <mergeCell ref="J60:J62"/>
    <mergeCell ref="N60:N62"/>
    <mergeCell ref="M60:M62"/>
    <mergeCell ref="N114:N116"/>
    <mergeCell ref="J108:J110"/>
    <mergeCell ref="A98:A100"/>
    <mergeCell ref="B98:B100"/>
    <mergeCell ref="C98:C100"/>
    <mergeCell ref="D98:D100"/>
    <mergeCell ref="B46:E46"/>
    <mergeCell ref="A44:N44"/>
    <mergeCell ref="E60:E62"/>
    <mergeCell ref="F60:F62"/>
    <mergeCell ref="G60:G62"/>
    <mergeCell ref="H60:H62"/>
    <mergeCell ref="M98:M100"/>
    <mergeCell ref="N98:N100"/>
    <mergeCell ref="E98:E100"/>
    <mergeCell ref="F98:F100"/>
    <mergeCell ref="G98:G100"/>
    <mergeCell ref="H98:H100"/>
    <mergeCell ref="C176:C178"/>
    <mergeCell ref="D176:D178"/>
    <mergeCell ref="A197:A199"/>
    <mergeCell ref="B197:B199"/>
    <mergeCell ref="C197:C199"/>
    <mergeCell ref="A179:A181"/>
    <mergeCell ref="B179:B181"/>
    <mergeCell ref="A176:A178"/>
    <mergeCell ref="B176:B178"/>
    <mergeCell ref="D197:D199"/>
    <mergeCell ref="M176:M178"/>
    <mergeCell ref="E176:E178"/>
    <mergeCell ref="F176:F178"/>
    <mergeCell ref="J176:J178"/>
    <mergeCell ref="G176:G178"/>
    <mergeCell ref="H176:H178"/>
    <mergeCell ref="I176:I178"/>
    <mergeCell ref="J206:J208"/>
    <mergeCell ref="A188:A190"/>
    <mergeCell ref="G191:G193"/>
    <mergeCell ref="E197:E199"/>
    <mergeCell ref="F197:F199"/>
    <mergeCell ref="G197:G199"/>
    <mergeCell ref="A191:A193"/>
    <mergeCell ref="B191:B193"/>
    <mergeCell ref="C191:C193"/>
    <mergeCell ref="D191:D193"/>
    <mergeCell ref="D200:D202"/>
    <mergeCell ref="N176:N178"/>
    <mergeCell ref="A206:A208"/>
    <mergeCell ref="B206:B208"/>
    <mergeCell ref="C206:C208"/>
    <mergeCell ref="D206:D208"/>
    <mergeCell ref="F179:F181"/>
    <mergeCell ref="G179:G181"/>
    <mergeCell ref="H179:H181"/>
    <mergeCell ref="H206:H208"/>
    <mergeCell ref="E200:E202"/>
    <mergeCell ref="F200:F202"/>
    <mergeCell ref="G200:G202"/>
    <mergeCell ref="E206:E208"/>
    <mergeCell ref="F206:F208"/>
    <mergeCell ref="G206:G208"/>
    <mergeCell ref="E203:E205"/>
    <mergeCell ref="F203:F205"/>
    <mergeCell ref="G203:G205"/>
    <mergeCell ref="J200:J202"/>
    <mergeCell ref="M200:M202"/>
    <mergeCell ref="H203:H205"/>
    <mergeCell ref="I200:I202"/>
    <mergeCell ref="I203:I205"/>
    <mergeCell ref="M212:M214"/>
    <mergeCell ref="M206:M208"/>
    <mergeCell ref="J203:J205"/>
    <mergeCell ref="M203:M205"/>
    <mergeCell ref="M209:M211"/>
    <mergeCell ref="N191:N193"/>
    <mergeCell ref="N197:N199"/>
    <mergeCell ref="M194:M196"/>
    <mergeCell ref="M191:M193"/>
    <mergeCell ref="N200:N202"/>
    <mergeCell ref="N203:N205"/>
    <mergeCell ref="M185:M187"/>
    <mergeCell ref="M182:M184"/>
    <mergeCell ref="C179:C181"/>
    <mergeCell ref="D179:D181"/>
    <mergeCell ref="E179:E181"/>
    <mergeCell ref="J179:J181"/>
    <mergeCell ref="I179:I181"/>
    <mergeCell ref="I182:I184"/>
    <mergeCell ref="F182:F184"/>
    <mergeCell ref="G182:G184"/>
    <mergeCell ref="G194:G196"/>
    <mergeCell ref="H194:H196"/>
    <mergeCell ref="N194:N196"/>
    <mergeCell ref="J194:J196"/>
    <mergeCell ref="I194:I196"/>
    <mergeCell ref="E185:E187"/>
    <mergeCell ref="F185:F187"/>
    <mergeCell ref="G185:G187"/>
    <mergeCell ref="F191:F193"/>
    <mergeCell ref="H191:H193"/>
    <mergeCell ref="E188:E190"/>
    <mergeCell ref="A194:A196"/>
    <mergeCell ref="B194:B196"/>
    <mergeCell ref="C194:C196"/>
    <mergeCell ref="D194:D196"/>
    <mergeCell ref="F194:F196"/>
    <mergeCell ref="E191:E193"/>
    <mergeCell ref="A212:A214"/>
    <mergeCell ref="B212:B214"/>
    <mergeCell ref="C212:C214"/>
    <mergeCell ref="D212:D214"/>
    <mergeCell ref="B188:B190"/>
    <mergeCell ref="C188:C190"/>
    <mergeCell ref="D188:D190"/>
    <mergeCell ref="A200:A202"/>
    <mergeCell ref="B200:B202"/>
    <mergeCell ref="C200:C202"/>
    <mergeCell ref="G233:G235"/>
    <mergeCell ref="E151:E153"/>
    <mergeCell ref="F151:F153"/>
    <mergeCell ref="G151:G153"/>
    <mergeCell ref="E212:E214"/>
    <mergeCell ref="F212:F214"/>
    <mergeCell ref="G212:G214"/>
    <mergeCell ref="E194:E196"/>
    <mergeCell ref="G188:G190"/>
    <mergeCell ref="F188:F190"/>
    <mergeCell ref="A233:A235"/>
    <mergeCell ref="B233:B235"/>
    <mergeCell ref="C233:C235"/>
    <mergeCell ref="D233:D235"/>
    <mergeCell ref="E233:E235"/>
    <mergeCell ref="F233:F235"/>
    <mergeCell ref="N233:N235"/>
    <mergeCell ref="J151:J153"/>
    <mergeCell ref="M151:M153"/>
    <mergeCell ref="N151:N153"/>
    <mergeCell ref="N188:N190"/>
    <mergeCell ref="M188:M190"/>
    <mergeCell ref="N179:N181"/>
    <mergeCell ref="J197:J199"/>
    <mergeCell ref="N206:N208"/>
    <mergeCell ref="N212:N214"/>
    <mergeCell ref="M233:M235"/>
    <mergeCell ref="H151:H153"/>
    <mergeCell ref="H212:H214"/>
    <mergeCell ref="H188:H190"/>
    <mergeCell ref="I188:I190"/>
    <mergeCell ref="H197:H199"/>
    <mergeCell ref="M197:M199"/>
    <mergeCell ref="I191:I193"/>
    <mergeCell ref="M179:M181"/>
    <mergeCell ref="J188:J190"/>
    <mergeCell ref="I60:I62"/>
    <mergeCell ref="I65:I67"/>
    <mergeCell ref="I68:I70"/>
    <mergeCell ref="I71:I73"/>
    <mergeCell ref="H233:H235"/>
    <mergeCell ref="J233:J235"/>
    <mergeCell ref="J191:J193"/>
    <mergeCell ref="H185:H187"/>
    <mergeCell ref="J185:J187"/>
    <mergeCell ref="H200:H202"/>
    <mergeCell ref="I92:I94"/>
    <mergeCell ref="I95:I97"/>
    <mergeCell ref="I98:I100"/>
    <mergeCell ref="I101:I104"/>
    <mergeCell ref="I80:I82"/>
    <mergeCell ref="I83:I85"/>
    <mergeCell ref="I86:I88"/>
    <mergeCell ref="I89:I91"/>
    <mergeCell ref="I120:I122"/>
    <mergeCell ref="I123:I125"/>
    <mergeCell ref="I126:I128"/>
    <mergeCell ref="I129:I131"/>
    <mergeCell ref="I108:I110"/>
    <mergeCell ref="I111:I113"/>
    <mergeCell ref="I114:I116"/>
    <mergeCell ref="I117:I119"/>
    <mergeCell ref="I10:J10"/>
    <mergeCell ref="J13:J14"/>
    <mergeCell ref="J16:J17"/>
    <mergeCell ref="J23:J24"/>
    <mergeCell ref="I13:I14"/>
    <mergeCell ref="I23:I24"/>
    <mergeCell ref="J33:J34"/>
    <mergeCell ref="J36:J37"/>
    <mergeCell ref="I16:I17"/>
    <mergeCell ref="I18:I20"/>
    <mergeCell ref="I33:I34"/>
    <mergeCell ref="I36:I37"/>
    <mergeCell ref="I26:I27"/>
    <mergeCell ref="J28:J30"/>
    <mergeCell ref="I38:I40"/>
    <mergeCell ref="I41:I43"/>
    <mergeCell ref="I28:I30"/>
    <mergeCell ref="G41:G43"/>
    <mergeCell ref="H41:H43"/>
    <mergeCell ref="H35:H37"/>
  </mergeCells>
  <printOptions/>
  <pageMargins left="0.7298611111111112" right="0.20972222222222223" top="0.51" bottom="0.51" header="0.5118055555555556" footer="0.5118055555555556"/>
  <pageSetup horizontalDpi="600" verticalDpi="600" orientation="landscape" paperSize="9" scale="55" r:id="rId1"/>
  <rowBreaks count="5" manualBreakCount="5">
    <brk id="45" max="12" man="1"/>
    <brk id="94" max="12" man="1"/>
    <brk id="137" max="12" man="1"/>
    <brk id="171" max="3" man="1"/>
    <brk id="2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acholewa</cp:lastModifiedBy>
  <cp:lastPrinted>2010-09-17T07:05:42Z</cp:lastPrinted>
  <dcterms:created xsi:type="dcterms:W3CDTF">2010-05-27T10:44:54Z</dcterms:created>
  <dcterms:modified xsi:type="dcterms:W3CDTF">2010-09-28T11:01:06Z</dcterms:modified>
  <cp:category/>
  <cp:version/>
  <cp:contentType/>
  <cp:contentStatus/>
</cp:coreProperties>
</file>