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wyd. majątkowe" sheetId="1" r:id="rId1"/>
  </sheets>
  <definedNames>
    <definedName name="Excel_BuiltIn__FilterDatabase_1">'wyd. majątkowe'!$A$5:$M$232</definedName>
    <definedName name="_xlnm.Print_Area" localSheetId="0">'wyd. majątkowe'!$A$1:$M$232</definedName>
    <definedName name="_xlnm.Print_Titles" localSheetId="0">'wyd. majątkowe'!$5:$10</definedName>
  </definedNames>
  <calcPr fullCalcOnLoad="1"/>
</workbook>
</file>

<file path=xl/sharedStrings.xml><?xml version="1.0" encoding="utf-8"?>
<sst xmlns="http://schemas.openxmlformats.org/spreadsheetml/2006/main" count="332" uniqueCount="145">
  <si>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</si>
  <si>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</si>
  <si>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</si>
  <si>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</si>
  <si>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</si>
  <si>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</si>
  <si>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</si>
  <si>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</si>
  <si>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</si>
  <si>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</si>
  <si>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</si>
  <si>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</si>
  <si>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</si>
  <si>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</si>
  <si>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</si>
  <si>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</si>
  <si>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</si>
  <si>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</si>
  <si>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</si>
  <si>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</si>
  <si>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</si>
  <si>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</si>
  <si>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</si>
  <si>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</si>
  <si>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</si>
  <si>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</si>
  <si>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</si>
  <si>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</si>
  <si>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</si>
  <si>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</si>
  <si>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</si>
  <si>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</si>
  <si>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</si>
  <si>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</si>
  <si>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</si>
  <si>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</si>
  <si>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</si>
  <si>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</si>
  <si>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</si>
  <si>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</si>
  <si>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</si>
  <si>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</si>
  <si>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</si>
  <si>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</si>
  <si>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</si>
  <si>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</si>
  <si>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</si>
  <si>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</si>
  <si>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</si>
  <si>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</si>
  <si>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</si>
  <si>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</si>
  <si>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</si>
  <si>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</si>
  <si>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</si>
  <si>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</si>
  <si>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</si>
  <si>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</si>
  <si>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</si>
  <si>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</si>
  <si>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</si>
  <si>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</si>
  <si>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</si>
  <si>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</si>
  <si>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</si>
  <si>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</si>
  <si>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</si>
  <si>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</si>
  <si>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</si>
  <si>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</si>
  <si>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</si>
  <si>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</si>
  <si>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</si>
  <si>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</si>
  <si>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</si>
  <si>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</si>
  <si>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</si>
  <si>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</si>
  <si>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Kompleksowa termomodernizacja budynków szkolnych ZSR w Międzyświeciu ( dokumentacja )</t>
  </si>
  <si>
    <t>Kompleksowa termomodernizacja SSM "Zaolzianka" w Istebnej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</si>
  <si>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</si>
  <si>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</si>
  <si>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</si>
  <si>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</si>
  <si>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</si>
  <si>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</si>
  <si>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</si>
  <si>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Wymiana stolarki drzwiowej z dostosowaniem do wymogów ppoż ( DPS Kończyce Małe)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</si>
  <si>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</si>
  <si>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</si>
  <si>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</si>
  <si>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</si>
  <si>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</si>
  <si>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</si>
  <si>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Wydatki majątkowe w zakresie ochrony środowiska (dotacja dla Szpitala Śląskiego ( termomodernizacja) oraz Muzeum w Wiśle ( wymiana okien)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</si>
  <si>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</si>
  <si>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</si>
  <si>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</si>
  <si>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</si>
  <si>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</si>
  <si>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</si>
  <si>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</si>
  <si>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</si>
  <si>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>6057/9</t>
  </si>
  <si>
    <t>Roboty budowlane w Pawilonie Diagnostyczno-Zabiegowym (zadanie realizowane przez Szpital Śląski w Cieszynie)</t>
  </si>
  <si>
    <t xml:space="preserve"> Przebudowa ul. Podwale w Strumieniu - projekt budowlano-wykonawczy ( zadanie realizowane przez Gminę Strumień)</t>
  </si>
  <si>
    <t>6050/7/9</t>
  </si>
  <si>
    <t xml:space="preserve">ZSP nr 1/Starostwo Powiatowe </t>
  </si>
  <si>
    <t>Zakup i montaż klimatyzatora na potrzeby Biura Rady Powiatu</t>
  </si>
  <si>
    <t>Zakup klimatyzatora na potrzeby Wydziału Komunikacji</t>
  </si>
  <si>
    <t xml:space="preserve">II LO/Starostwo Powiatowe </t>
  </si>
  <si>
    <t>SOSW</t>
  </si>
  <si>
    <t>ZSO Skoczów</t>
  </si>
  <si>
    <t>Remont ulicy Jawornik i chodnika przy ul. Bukowa w Wiśle (zadanie realizowane przez Miasto Wisła)</t>
  </si>
  <si>
    <t>Remont drogi powiatowej 2603 S Brenna -Leśnica</t>
  </si>
  <si>
    <t>KP PSP Cieszyn</t>
  </si>
  <si>
    <t>Zakup i wymiana sprzętu i systemu teleinformatycznego</t>
  </si>
  <si>
    <t>Remont  drogi powiatowej nr 2614 S- ul. Beskidzkiej w Skoczowie</t>
  </si>
  <si>
    <t>Remont drogi powiatowej 2607 S- w Bażanowicach</t>
  </si>
  <si>
    <t>IV</t>
  </si>
  <si>
    <r>
      <t xml:space="preserve">B: </t>
    </r>
    <r>
      <rPr>
        <b/>
        <vertAlign val="superscript"/>
        <sz val="12"/>
        <rFont val="Times New Roman"/>
        <family val="1"/>
      </rPr>
      <t xml:space="preserve">2 </t>
    </r>
  </si>
  <si>
    <t xml:space="preserve">     Pozostałe zadania drogowe </t>
  </si>
  <si>
    <t>Termomodernizacja budynku szkoły Zespołu Szkół Technicznych w Cieszynie</t>
  </si>
  <si>
    <t>6630</t>
  </si>
  <si>
    <t>Remont ulicy Jawornik, Olimpijskiej oraz Willowej w Wiśle (zadanie realizowane przez Miasto Wisła)</t>
  </si>
  <si>
    <t>Remont ul.Lipowskiej, Polańskiej, Sanatoryjnej, Szpitalnej, Tyrystycznej, Wczasowej, Jelenica oraz Skalica  w Ustroniu (zadanie realizowane przez Miasto Ustroń)</t>
  </si>
  <si>
    <t>Remont drogi powiatowej nr 2608 S Al. Łyska w Cieszynie (zadanie realizowane przez Miasto Cieszyn)</t>
  </si>
  <si>
    <t>Remont drogi powiatowej 2612 S w Cisownicy</t>
  </si>
  <si>
    <t>Remont  drogi powiatowej nr 2639 S- ul. Czereśniowa w Zaborzu</t>
  </si>
  <si>
    <t>Remont  drogi powiatowej ul. Stawowa w Cieszynie</t>
  </si>
  <si>
    <t>Remont  drogi powiatowej  2638 S-  w Pierścu</t>
  </si>
  <si>
    <t>Remont  drogi powiatowej nr 2619 S w Ochabach</t>
  </si>
  <si>
    <t xml:space="preserve">Remont ul.Lipowskiej i Polańskiej  w Ustroniu </t>
  </si>
  <si>
    <t>Remont  drogi powiatowej nr 2619 S w Dębowcu</t>
  </si>
  <si>
    <t>Remont drogi powiatowej ul. Frysztacka w Cieszynie (zadanie realizowane przez Miasto Cieszyn)</t>
  </si>
  <si>
    <t>Remont drogi powiatowej 2616S w Kończycach Wielkich</t>
  </si>
  <si>
    <t>Modernizacja dwóch obiektów mostowych w ciągu ul. Bielskiej w Cieszynie ( zakończenie zadania)</t>
  </si>
  <si>
    <t>Przebudowa ul. Daszyńskiego w Ustroniu  (zadanie realizowane przez Miasto Ustroń)</t>
  </si>
  <si>
    <t>Wykonanie aktualizacji projektu chodnika przy ul. Zielonej do 'Opla' w Bąkowie  (zadanie realizowane przez Miasto Strumień)</t>
  </si>
  <si>
    <r>
      <t xml:space="preserve">2 144 253 </t>
    </r>
    <r>
      <rPr>
        <b/>
        <vertAlign val="superscript"/>
        <sz val="12"/>
        <rFont val="Times New Roman"/>
        <family val="1"/>
      </rPr>
      <t>3</t>
    </r>
  </si>
  <si>
    <r>
      <t>3</t>
    </r>
    <r>
      <rPr>
        <sz val="12"/>
        <rFont val="Times New Roman"/>
        <family val="1"/>
      </rPr>
      <t>- w tym pożyczka z WFOŚiGW w kwocie 344.253 zł</t>
    </r>
  </si>
  <si>
    <r>
      <t>2</t>
    </r>
    <r>
      <rPr>
        <sz val="12"/>
        <rFont val="Times New Roman"/>
        <family val="1"/>
      </rPr>
      <t>- w tym pomoc finansowa Gminy Goleszów w kwocie 150.000 zł na przebudowę ul. Kozakowickiej</t>
    </r>
  </si>
  <si>
    <r>
      <t>1 -</t>
    </r>
    <r>
      <rPr>
        <sz val="12"/>
        <rFont val="Times New Roman"/>
        <family val="1"/>
      </rPr>
      <t xml:space="preserve"> 439.807 zł wydatki poniesione przez Powiat Cieszyński do dnia 31.12.2009 r.</t>
    </r>
  </si>
  <si>
    <t>Załącznik nr 2 do Uchwały Rady Powiatu Cieszyńskiego</t>
  </si>
  <si>
    <t>Nr XLIV/400/10 z dnia 30  sierpnia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</si>
</sst>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6" fillId="0" borderId="11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14" fillId="0" borderId="1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6" fillId="0" borderId="3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left" vertical="center" wrapText="1"/>
    </xf>
    <xf numFmtId="164" fontId="6" fillId="0" borderId="33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 quotePrefix="1">
      <alignment horizontal="left" vertical="center" wrapText="1"/>
    </xf>
    <xf numFmtId="164" fontId="6" fillId="0" borderId="17" xfId="0" applyNumberFormat="1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39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21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vertical="center"/>
    </xf>
    <xf numFmtId="164" fontId="6" fillId="0" borderId="2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64" fontId="6" fillId="0" borderId="38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left" vertical="center" wrapText="1"/>
    </xf>
    <xf numFmtId="164" fontId="6" fillId="0" borderId="29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 shrinkToFit="1"/>
    </xf>
    <xf numFmtId="49" fontId="2" fillId="0" borderId="35" xfId="0" applyNumberFormat="1" applyFont="1" applyFill="1" applyBorder="1" applyAlignment="1">
      <alignment horizontal="center" vertical="center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38" xfId="0" applyNumberFormat="1" applyFont="1" applyFill="1" applyBorder="1" applyAlignment="1" quotePrefix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 quotePrefix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quotePrefix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="75" zoomScaleNormal="75" zoomScaleSheetLayoutView="75" zoomScalePageLayoutView="0" workbookViewId="0" topLeftCell="A1">
      <pane ySplit="10" topLeftCell="A129" activePane="bottomLeft" state="frozen"/>
      <selection pane="topLeft" activeCell="A1" sqref="A1"/>
      <selection pane="bottomLeft" activeCell="K2" sqref="K2:M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6" width="9.140625" style="1" customWidth="1"/>
    <col min="17" max="17" width="13.7109375" style="1" customWidth="1"/>
    <col min="18" max="18" width="24.421875" style="1" customWidth="1"/>
    <col min="19" max="16384" width="9.140625" style="1" customWidth="1"/>
  </cols>
  <sheetData>
    <row r="1" spans="9:13" ht="15.75">
      <c r="I1" s="219" t="s">
        <v>143</v>
      </c>
      <c r="J1" s="219"/>
      <c r="K1" s="219"/>
      <c r="L1" s="219"/>
      <c r="M1" s="219"/>
    </row>
    <row r="2" spans="9:13" ht="15.75">
      <c r="I2" s="99"/>
      <c r="J2" s="2"/>
      <c r="K2" s="219" t="s">
        <v>144</v>
      </c>
      <c r="L2" s="219"/>
      <c r="M2" s="219"/>
    </row>
    <row r="3" spans="1:13" ht="27.75" customHeight="1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9.5" customHeight="1">
      <c r="A5" s="155" t="s">
        <v>1</v>
      </c>
      <c r="B5" s="155" t="s">
        <v>2</v>
      </c>
      <c r="C5" s="155" t="s">
        <v>3</v>
      </c>
      <c r="D5" s="155" t="s">
        <v>4</v>
      </c>
      <c r="E5" s="156" t="s">
        <v>5</v>
      </c>
      <c r="F5" s="156" t="s">
        <v>6</v>
      </c>
      <c r="G5" s="156" t="s">
        <v>7</v>
      </c>
      <c r="H5" s="156"/>
      <c r="I5" s="156"/>
      <c r="J5" s="156"/>
      <c r="K5" s="156"/>
      <c r="L5" s="156"/>
      <c r="M5" s="156" t="s">
        <v>8</v>
      </c>
    </row>
    <row r="6" spans="1:13" ht="19.5" customHeight="1">
      <c r="A6" s="155"/>
      <c r="B6" s="155"/>
      <c r="C6" s="155"/>
      <c r="D6" s="155"/>
      <c r="E6" s="156"/>
      <c r="F6" s="156"/>
      <c r="G6" s="156" t="s">
        <v>9</v>
      </c>
      <c r="H6" s="156" t="s">
        <v>10</v>
      </c>
      <c r="I6" s="156"/>
      <c r="J6" s="156"/>
      <c r="K6" s="156"/>
      <c r="L6" s="156"/>
      <c r="M6" s="156"/>
    </row>
    <row r="7" spans="1:13" ht="29.25" customHeight="1">
      <c r="A7" s="155"/>
      <c r="B7" s="155"/>
      <c r="C7" s="155"/>
      <c r="D7" s="155"/>
      <c r="E7" s="156"/>
      <c r="F7" s="156"/>
      <c r="G7" s="156"/>
      <c r="H7" s="156" t="s">
        <v>11</v>
      </c>
      <c r="I7" s="156" t="s">
        <v>12</v>
      </c>
      <c r="J7" s="156" t="s">
        <v>13</v>
      </c>
      <c r="K7" s="156"/>
      <c r="L7" s="156" t="s">
        <v>14</v>
      </c>
      <c r="M7" s="156"/>
    </row>
    <row r="8" spans="1:13" ht="19.5" customHeight="1">
      <c r="A8" s="155"/>
      <c r="B8" s="155"/>
      <c r="C8" s="155"/>
      <c r="D8" s="155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17.25" customHeight="1">
      <c r="A9" s="155"/>
      <c r="B9" s="155"/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21">
        <v>10</v>
      </c>
      <c r="K10" s="221"/>
      <c r="L10" s="5">
        <v>11</v>
      </c>
      <c r="M10" s="5">
        <v>12</v>
      </c>
    </row>
    <row r="11" spans="1:13" ht="33" customHeight="1">
      <c r="A11" s="6" t="s">
        <v>15</v>
      </c>
      <c r="B11" s="155" t="s">
        <v>16</v>
      </c>
      <c r="C11" s="155"/>
      <c r="D11" s="155"/>
      <c r="E11" s="155"/>
      <c r="F11" s="7"/>
      <c r="G11" s="8"/>
      <c r="H11" s="8"/>
      <c r="I11" s="8"/>
      <c r="J11" s="222"/>
      <c r="K11" s="222"/>
      <c r="L11" s="8"/>
      <c r="M11" s="9"/>
    </row>
    <row r="12" spans="1:13" ht="17.25" customHeight="1">
      <c r="A12" s="159">
        <v>1</v>
      </c>
      <c r="B12" s="159">
        <v>600</v>
      </c>
      <c r="C12" s="159">
        <v>60014</v>
      </c>
      <c r="D12" s="157" t="s">
        <v>106</v>
      </c>
      <c r="E12" s="163" t="s">
        <v>83</v>
      </c>
      <c r="F12" s="153">
        <f>G12+201897</f>
        <v>6701897</v>
      </c>
      <c r="G12" s="153">
        <f>H12+I12+K12+K13+K14+L12</f>
        <v>6500000</v>
      </c>
      <c r="H12" s="153"/>
      <c r="I12" s="153">
        <f>4540219-3905361</f>
        <v>634858</v>
      </c>
      <c r="J12" s="114" t="s">
        <v>18</v>
      </c>
      <c r="K12" s="115"/>
      <c r="L12" s="223">
        <f>5810600-441410</f>
        <v>5369190</v>
      </c>
      <c r="M12" s="163" t="s">
        <v>24</v>
      </c>
    </row>
    <row r="13" spans="1:13" ht="15.75" customHeight="1">
      <c r="A13" s="159"/>
      <c r="B13" s="159"/>
      <c r="C13" s="159"/>
      <c r="D13" s="157"/>
      <c r="E13" s="163"/>
      <c r="F13" s="153"/>
      <c r="G13" s="153"/>
      <c r="H13" s="153"/>
      <c r="I13" s="153"/>
      <c r="J13" s="116" t="s">
        <v>120</v>
      </c>
      <c r="K13" s="117">
        <f>1355308-859356</f>
        <v>495952</v>
      </c>
      <c r="L13" s="223"/>
      <c r="M13" s="163"/>
    </row>
    <row r="14" spans="1:13" ht="18.75" customHeight="1">
      <c r="A14" s="159"/>
      <c r="B14" s="159"/>
      <c r="C14" s="159"/>
      <c r="D14" s="157"/>
      <c r="E14" s="163"/>
      <c r="F14" s="153"/>
      <c r="G14" s="153"/>
      <c r="H14" s="153"/>
      <c r="I14" s="153"/>
      <c r="J14" s="118" t="s">
        <v>21</v>
      </c>
      <c r="K14" s="119"/>
      <c r="L14" s="223"/>
      <c r="M14" s="163"/>
    </row>
    <row r="15" spans="1:13" ht="15" customHeight="1">
      <c r="A15" s="159">
        <v>2</v>
      </c>
      <c r="B15" s="167">
        <v>600</v>
      </c>
      <c r="C15" s="167">
        <v>60014</v>
      </c>
      <c r="D15" s="157" t="s">
        <v>103</v>
      </c>
      <c r="E15" s="160" t="s">
        <v>85</v>
      </c>
      <c r="F15" s="224" t="s">
        <v>102</v>
      </c>
      <c r="G15" s="186">
        <f>H15+I15+K15+K16+K17+L15</f>
        <v>6086982</v>
      </c>
      <c r="H15" s="158">
        <f>137013+127987</f>
        <v>265000</v>
      </c>
      <c r="I15" s="225"/>
      <c r="J15" s="12" t="s">
        <v>18</v>
      </c>
      <c r="K15" s="13"/>
      <c r="L15" s="189">
        <f>5472000-115018</f>
        <v>5356982</v>
      </c>
      <c r="M15" s="160" t="s">
        <v>24</v>
      </c>
    </row>
    <row r="16" spans="1:13" ht="15.75">
      <c r="A16" s="159"/>
      <c r="B16" s="159"/>
      <c r="C16" s="159"/>
      <c r="D16" s="157"/>
      <c r="E16" s="160"/>
      <c r="F16" s="224"/>
      <c r="G16" s="186"/>
      <c r="H16" s="158"/>
      <c r="I16" s="225"/>
      <c r="J16" s="18" t="s">
        <v>22</v>
      </c>
      <c r="K16" s="15">
        <f>137013+327987</f>
        <v>465000</v>
      </c>
      <c r="L16" s="189"/>
      <c r="M16" s="160"/>
    </row>
    <row r="17" spans="1:13" ht="30" customHeight="1">
      <c r="A17" s="159"/>
      <c r="B17" s="167"/>
      <c r="C17" s="167"/>
      <c r="D17" s="157"/>
      <c r="E17" s="160"/>
      <c r="F17" s="224"/>
      <c r="G17" s="186"/>
      <c r="H17" s="158"/>
      <c r="I17" s="225"/>
      <c r="J17" s="79" t="s">
        <v>21</v>
      </c>
      <c r="K17" s="17"/>
      <c r="L17" s="189"/>
      <c r="M17" s="160"/>
    </row>
    <row r="18" spans="1:13" ht="15" customHeight="1">
      <c r="A18" s="226">
        <v>3</v>
      </c>
      <c r="B18" s="167">
        <v>600</v>
      </c>
      <c r="C18" s="167">
        <v>60014</v>
      </c>
      <c r="D18" s="165" t="s">
        <v>23</v>
      </c>
      <c r="E18" s="160" t="s">
        <v>86</v>
      </c>
      <c r="F18" s="164">
        <v>4999320</v>
      </c>
      <c r="G18" s="164">
        <f>H18+I18+K18+K19+K20+L18</f>
        <v>331000</v>
      </c>
      <c r="H18" s="164"/>
      <c r="I18" s="164">
        <v>331000</v>
      </c>
      <c r="J18" s="19"/>
      <c r="K18" s="20"/>
      <c r="L18" s="164"/>
      <c r="M18" s="160" t="s">
        <v>24</v>
      </c>
    </row>
    <row r="19" spans="1:13" ht="25.5" customHeight="1">
      <c r="A19" s="226"/>
      <c r="B19" s="167"/>
      <c r="C19" s="167"/>
      <c r="D19" s="165"/>
      <c r="E19" s="160"/>
      <c r="F19" s="164"/>
      <c r="G19" s="164"/>
      <c r="H19" s="164"/>
      <c r="I19" s="164"/>
      <c r="J19" s="21"/>
      <c r="K19" s="22"/>
      <c r="L19" s="164"/>
      <c r="M19" s="160"/>
    </row>
    <row r="20" spans="1:13" ht="25.5" customHeight="1">
      <c r="A20" s="226"/>
      <c r="B20" s="167"/>
      <c r="C20" s="167"/>
      <c r="D20" s="165"/>
      <c r="E20" s="160"/>
      <c r="F20" s="164"/>
      <c r="G20" s="164"/>
      <c r="H20" s="164"/>
      <c r="I20" s="164"/>
      <c r="J20" s="23"/>
      <c r="K20" s="24"/>
      <c r="L20" s="164"/>
      <c r="M20" s="160"/>
    </row>
    <row r="21" spans="1:13" ht="33" customHeight="1">
      <c r="A21" s="6" t="s">
        <v>25</v>
      </c>
      <c r="B21" s="156" t="s">
        <v>26</v>
      </c>
      <c r="C21" s="156"/>
      <c r="D21" s="156"/>
      <c r="E21" s="156"/>
      <c r="F21" s="25"/>
      <c r="G21" s="26"/>
      <c r="H21" s="26"/>
      <c r="I21" s="26"/>
      <c r="J21" s="27"/>
      <c r="K21" s="27"/>
      <c r="L21" s="26"/>
      <c r="M21" s="28"/>
    </row>
    <row r="22" spans="1:13" ht="15.75" customHeight="1">
      <c r="A22" s="159">
        <v>4</v>
      </c>
      <c r="B22" s="159">
        <v>600</v>
      </c>
      <c r="C22" s="159">
        <v>60014</v>
      </c>
      <c r="D22" s="157" t="s">
        <v>103</v>
      </c>
      <c r="E22" s="163" t="s">
        <v>27</v>
      </c>
      <c r="F22" s="158">
        <f>G22+13622</f>
        <v>5480165</v>
      </c>
      <c r="G22" s="223">
        <f>H22+I22+K22+K23+K24+L22</f>
        <v>5466543</v>
      </c>
      <c r="H22" s="153"/>
      <c r="I22" s="153">
        <f>3218292-810063</f>
        <v>2408229</v>
      </c>
      <c r="J22" s="12" t="s">
        <v>18</v>
      </c>
      <c r="K22" s="120"/>
      <c r="L22" s="223">
        <f>3515232-956918</f>
        <v>2558314</v>
      </c>
      <c r="M22" s="163" t="s">
        <v>24</v>
      </c>
    </row>
    <row r="23" spans="1:13" ht="15.75">
      <c r="A23" s="159"/>
      <c r="B23" s="159"/>
      <c r="C23" s="159"/>
      <c r="D23" s="157"/>
      <c r="E23" s="163"/>
      <c r="F23" s="158"/>
      <c r="G23" s="223"/>
      <c r="H23" s="153"/>
      <c r="I23" s="153"/>
      <c r="J23" s="14" t="s">
        <v>20</v>
      </c>
      <c r="K23" s="124">
        <v>500000</v>
      </c>
      <c r="L23" s="223"/>
      <c r="M23" s="163"/>
    </row>
    <row r="24" spans="1:13" ht="27" customHeight="1">
      <c r="A24" s="159"/>
      <c r="B24" s="159"/>
      <c r="C24" s="159"/>
      <c r="D24" s="157"/>
      <c r="E24" s="163"/>
      <c r="F24" s="158"/>
      <c r="G24" s="223"/>
      <c r="H24" s="153"/>
      <c r="I24" s="153"/>
      <c r="J24" s="16" t="s">
        <v>21</v>
      </c>
      <c r="K24" s="122"/>
      <c r="L24" s="223"/>
      <c r="M24" s="163"/>
    </row>
    <row r="25" spans="1:13" ht="15.75" customHeight="1">
      <c r="A25" s="159">
        <v>5</v>
      </c>
      <c r="B25" s="159">
        <v>600</v>
      </c>
      <c r="C25" s="159">
        <v>60014</v>
      </c>
      <c r="D25" s="157" t="s">
        <v>103</v>
      </c>
      <c r="E25" s="163" t="s">
        <v>28</v>
      </c>
      <c r="F25" s="158">
        <f>G25+38941</f>
        <v>3777653</v>
      </c>
      <c r="G25" s="153">
        <f>H25+I25+K25+K26+K27+L25</f>
        <v>3738712</v>
      </c>
      <c r="H25" s="153"/>
      <c r="I25" s="153">
        <f>3156731-1360681</f>
        <v>1796050</v>
      </c>
      <c r="J25" s="114"/>
      <c r="K25" s="120"/>
      <c r="L25" s="223">
        <f>3501634-1558972</f>
        <v>1942662</v>
      </c>
      <c r="M25" s="163" t="s">
        <v>24</v>
      </c>
    </row>
    <row r="26" spans="1:13" ht="15.75">
      <c r="A26" s="159"/>
      <c r="B26" s="159"/>
      <c r="C26" s="159"/>
      <c r="D26" s="157"/>
      <c r="E26" s="163"/>
      <c r="F26" s="158"/>
      <c r="G26" s="153"/>
      <c r="H26" s="153"/>
      <c r="I26" s="153"/>
      <c r="J26" s="42"/>
      <c r="K26" s="121"/>
      <c r="L26" s="223"/>
      <c r="M26" s="163"/>
    </row>
    <row r="27" spans="1:13" ht="15.75" customHeight="1">
      <c r="A27" s="159"/>
      <c r="B27" s="159"/>
      <c r="C27" s="159"/>
      <c r="D27" s="157"/>
      <c r="E27" s="163"/>
      <c r="F27" s="158"/>
      <c r="G27" s="153"/>
      <c r="H27" s="153"/>
      <c r="I27" s="153"/>
      <c r="J27" s="118"/>
      <c r="K27" s="122"/>
      <c r="L27" s="223"/>
      <c r="M27" s="163"/>
    </row>
    <row r="28" spans="1:13" ht="15" customHeight="1">
      <c r="A28" s="159">
        <v>6</v>
      </c>
      <c r="B28" s="159">
        <v>600</v>
      </c>
      <c r="C28" s="159">
        <v>60014</v>
      </c>
      <c r="D28" s="165" t="s">
        <v>29</v>
      </c>
      <c r="E28" s="163" t="s">
        <v>74</v>
      </c>
      <c r="F28" s="158">
        <v>7910338</v>
      </c>
      <c r="G28" s="158">
        <f>H28+I28+K28+K29+K30+L28</f>
        <v>5000</v>
      </c>
      <c r="H28" s="158">
        <v>2500</v>
      </c>
      <c r="I28" s="158"/>
      <c r="J28" s="12" t="s">
        <v>18</v>
      </c>
      <c r="K28" s="13"/>
      <c r="L28" s="189"/>
      <c r="M28" s="163" t="s">
        <v>19</v>
      </c>
    </row>
    <row r="29" spans="1:13" ht="15.75">
      <c r="A29" s="159"/>
      <c r="B29" s="159"/>
      <c r="C29" s="159"/>
      <c r="D29" s="165"/>
      <c r="E29" s="163"/>
      <c r="F29" s="158"/>
      <c r="G29" s="158"/>
      <c r="H29" s="158"/>
      <c r="I29" s="158"/>
      <c r="J29" s="14" t="s">
        <v>20</v>
      </c>
      <c r="K29" s="15">
        <v>2500</v>
      </c>
      <c r="L29" s="189"/>
      <c r="M29" s="163"/>
    </row>
    <row r="30" spans="1:13" ht="15.75">
      <c r="A30" s="159"/>
      <c r="B30" s="159"/>
      <c r="C30" s="159"/>
      <c r="D30" s="165"/>
      <c r="E30" s="163"/>
      <c r="F30" s="158"/>
      <c r="G30" s="158"/>
      <c r="H30" s="158"/>
      <c r="I30" s="158"/>
      <c r="J30" s="16" t="s">
        <v>21</v>
      </c>
      <c r="K30" s="17"/>
      <c r="L30" s="189"/>
      <c r="M30" s="163"/>
    </row>
    <row r="31" spans="1:13" ht="28.5" customHeight="1">
      <c r="A31" s="6" t="s">
        <v>30</v>
      </c>
      <c r="B31" s="156" t="s">
        <v>31</v>
      </c>
      <c r="C31" s="156"/>
      <c r="D31" s="156"/>
      <c r="E31" s="156"/>
      <c r="F31" s="25"/>
      <c r="G31" s="26"/>
      <c r="H31" s="26"/>
      <c r="I31" s="26"/>
      <c r="J31" s="27"/>
      <c r="K31" s="27"/>
      <c r="L31" s="26"/>
      <c r="M31" s="28"/>
    </row>
    <row r="32" spans="1:13" ht="15" customHeight="1">
      <c r="A32" s="159">
        <v>7</v>
      </c>
      <c r="B32" s="159">
        <v>600</v>
      </c>
      <c r="C32" s="159">
        <v>60014</v>
      </c>
      <c r="D32" s="157" t="s">
        <v>103</v>
      </c>
      <c r="E32" s="163" t="s">
        <v>32</v>
      </c>
      <c r="F32" s="158">
        <f>8672036-359002-68369</f>
        <v>8244665</v>
      </c>
      <c r="G32" s="227">
        <f>H32+I32+K32+K33+K34+L32</f>
        <v>7687154</v>
      </c>
      <c r="H32" s="158">
        <f>359002-359002</f>
        <v>0</v>
      </c>
      <c r="I32" s="158">
        <v>171000</v>
      </c>
      <c r="J32" s="12" t="s">
        <v>18</v>
      </c>
      <c r="K32" s="13"/>
      <c r="L32" s="158">
        <v>7348202</v>
      </c>
      <c r="M32" s="163" t="s">
        <v>24</v>
      </c>
    </row>
    <row r="33" spans="1:13" ht="15.75">
      <c r="A33" s="159"/>
      <c r="B33" s="159"/>
      <c r="C33" s="159"/>
      <c r="D33" s="157"/>
      <c r="E33" s="163"/>
      <c r="F33" s="158"/>
      <c r="G33" s="227"/>
      <c r="H33" s="158"/>
      <c r="I33" s="158"/>
      <c r="J33" s="14" t="s">
        <v>20</v>
      </c>
      <c r="K33" s="29">
        <f>236321-68369</f>
        <v>167952</v>
      </c>
      <c r="L33" s="158"/>
      <c r="M33" s="163"/>
    </row>
    <row r="34" spans="1:13" ht="15.75">
      <c r="A34" s="159"/>
      <c r="B34" s="159"/>
      <c r="C34" s="159"/>
      <c r="D34" s="157"/>
      <c r="E34" s="163"/>
      <c r="F34" s="158"/>
      <c r="G34" s="227"/>
      <c r="H34" s="158"/>
      <c r="I34" s="158"/>
      <c r="J34" s="16" t="s">
        <v>21</v>
      </c>
      <c r="K34" s="30"/>
      <c r="L34" s="158"/>
      <c r="M34" s="163"/>
    </row>
    <row r="35" spans="1:13" ht="15" customHeight="1">
      <c r="A35" s="159">
        <v>8</v>
      </c>
      <c r="B35" s="159">
        <v>600</v>
      </c>
      <c r="C35" s="159">
        <v>60014</v>
      </c>
      <c r="D35" s="157" t="s">
        <v>103</v>
      </c>
      <c r="E35" s="163" t="s">
        <v>33</v>
      </c>
      <c r="F35" s="158">
        <f>90280+G35</f>
        <v>7808008</v>
      </c>
      <c r="G35" s="228">
        <f>H35+I35+K35+K36+K37+L35</f>
        <v>7717728</v>
      </c>
      <c r="H35" s="229"/>
      <c r="I35" s="153">
        <f>1281201-188766+100000</f>
        <v>1192435</v>
      </c>
      <c r="J35" s="114" t="s">
        <v>18</v>
      </c>
      <c r="K35" s="115"/>
      <c r="L35" s="153">
        <f>7478353-1342237</f>
        <v>6136116</v>
      </c>
      <c r="M35" s="163" t="s">
        <v>24</v>
      </c>
    </row>
    <row r="36" spans="1:13" ht="15.75">
      <c r="A36" s="159"/>
      <c r="B36" s="159"/>
      <c r="C36" s="159"/>
      <c r="D36" s="157"/>
      <c r="E36" s="163"/>
      <c r="F36" s="158"/>
      <c r="G36" s="228"/>
      <c r="H36" s="229"/>
      <c r="I36" s="153"/>
      <c r="J36" s="42" t="s">
        <v>20</v>
      </c>
      <c r="K36" s="35">
        <f>446002-56825</f>
        <v>389177</v>
      </c>
      <c r="L36" s="153"/>
      <c r="M36" s="163"/>
    </row>
    <row r="37" spans="1:13" ht="13.5" customHeight="1">
      <c r="A37" s="159"/>
      <c r="B37" s="159"/>
      <c r="C37" s="159"/>
      <c r="D37" s="157"/>
      <c r="E37" s="163"/>
      <c r="F37" s="158"/>
      <c r="G37" s="228"/>
      <c r="H37" s="229"/>
      <c r="I37" s="153"/>
      <c r="J37" s="118" t="s">
        <v>21</v>
      </c>
      <c r="K37" s="36"/>
      <c r="L37" s="153"/>
      <c r="M37" s="163"/>
    </row>
    <row r="38" spans="1:13" ht="15" customHeight="1">
      <c r="A38" s="159">
        <v>9</v>
      </c>
      <c r="B38" s="159">
        <v>600</v>
      </c>
      <c r="C38" s="159">
        <v>60014</v>
      </c>
      <c r="D38" s="165" t="s">
        <v>29</v>
      </c>
      <c r="E38" s="163" t="s">
        <v>34</v>
      </c>
      <c r="F38" s="158">
        <f>G38+5596</f>
        <v>3140276</v>
      </c>
      <c r="G38" s="153">
        <f>H38+I38+K38+K39+K40+L38</f>
        <v>3134680</v>
      </c>
      <c r="H38" s="158"/>
      <c r="I38" s="153">
        <f>1112500-258160</f>
        <v>854340</v>
      </c>
      <c r="J38" s="114" t="s">
        <v>18</v>
      </c>
      <c r="K38" s="84">
        <f>2003200-577200</f>
        <v>1426000</v>
      </c>
      <c r="L38" s="223"/>
      <c r="M38" s="163" t="s">
        <v>19</v>
      </c>
    </row>
    <row r="39" spans="1:13" ht="15.75">
      <c r="A39" s="159"/>
      <c r="B39" s="159"/>
      <c r="C39" s="159"/>
      <c r="D39" s="165"/>
      <c r="E39" s="163"/>
      <c r="F39" s="158"/>
      <c r="G39" s="153"/>
      <c r="H39" s="158"/>
      <c r="I39" s="153"/>
      <c r="J39" s="42" t="s">
        <v>20</v>
      </c>
      <c r="K39" s="123">
        <f>1112500-258160</f>
        <v>854340</v>
      </c>
      <c r="L39" s="223"/>
      <c r="M39" s="163"/>
    </row>
    <row r="40" spans="1:13" ht="15.75">
      <c r="A40" s="167"/>
      <c r="B40" s="167"/>
      <c r="C40" s="167"/>
      <c r="D40" s="224"/>
      <c r="E40" s="160"/>
      <c r="F40" s="186"/>
      <c r="G40" s="190"/>
      <c r="H40" s="186"/>
      <c r="I40" s="190"/>
      <c r="J40" s="42" t="s">
        <v>21</v>
      </c>
      <c r="K40" s="138"/>
      <c r="L40" s="230"/>
      <c r="M40" s="160"/>
    </row>
    <row r="41" spans="1:13" s="34" customFormat="1" ht="15" customHeight="1">
      <c r="A41" s="231">
        <v>10</v>
      </c>
      <c r="B41" s="234">
        <v>600</v>
      </c>
      <c r="C41" s="234">
        <v>60014</v>
      </c>
      <c r="D41" s="236" t="s">
        <v>29</v>
      </c>
      <c r="E41" s="176" t="s">
        <v>36</v>
      </c>
      <c r="F41" s="178">
        <v>1474000</v>
      </c>
      <c r="G41" s="178">
        <f>H41+I41+K41+K42+K43+L41</f>
        <v>1438600</v>
      </c>
      <c r="H41" s="178">
        <v>737000</v>
      </c>
      <c r="I41" s="178"/>
      <c r="J41" s="139" t="s">
        <v>18</v>
      </c>
      <c r="K41" s="140">
        <v>701600</v>
      </c>
      <c r="L41" s="238"/>
      <c r="M41" s="240" t="s">
        <v>19</v>
      </c>
    </row>
    <row r="42" spans="1:13" s="34" customFormat="1" ht="15.75">
      <c r="A42" s="232"/>
      <c r="B42" s="159"/>
      <c r="C42" s="159"/>
      <c r="D42" s="165"/>
      <c r="E42" s="163"/>
      <c r="F42" s="158"/>
      <c r="G42" s="158"/>
      <c r="H42" s="158"/>
      <c r="I42" s="158"/>
      <c r="J42" s="14" t="s">
        <v>20</v>
      </c>
      <c r="K42" s="35"/>
      <c r="L42" s="153"/>
      <c r="M42" s="241"/>
    </row>
    <row r="43" spans="1:13" s="34" customFormat="1" ht="15.75">
      <c r="A43" s="233"/>
      <c r="B43" s="235"/>
      <c r="C43" s="235"/>
      <c r="D43" s="237"/>
      <c r="E43" s="177"/>
      <c r="F43" s="179"/>
      <c r="G43" s="179"/>
      <c r="H43" s="179"/>
      <c r="I43" s="179"/>
      <c r="J43" s="141" t="s">
        <v>21</v>
      </c>
      <c r="K43" s="142"/>
      <c r="L43" s="239"/>
      <c r="M43" s="242"/>
    </row>
    <row r="44" spans="1:13" s="34" customFormat="1" ht="19.5" customHeight="1">
      <c r="A44" s="329" t="s">
        <v>142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</row>
    <row r="45" spans="1:13" ht="24" customHeight="1">
      <c r="A45" s="147" t="s">
        <v>141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s="34" customFormat="1" ht="27" customHeight="1">
      <c r="A46" s="106" t="s">
        <v>119</v>
      </c>
      <c r="B46" s="327" t="s">
        <v>121</v>
      </c>
      <c r="C46" s="328"/>
      <c r="D46" s="328"/>
      <c r="E46" s="328"/>
      <c r="F46" s="111"/>
      <c r="G46" s="111"/>
      <c r="H46" s="111"/>
      <c r="I46" s="111"/>
      <c r="J46" s="109"/>
      <c r="K46" s="110"/>
      <c r="L46" s="112"/>
      <c r="M46" s="113"/>
    </row>
    <row r="47" spans="1:13" s="34" customFormat="1" ht="45" customHeight="1">
      <c r="A47" s="132">
        <v>11</v>
      </c>
      <c r="B47" s="128">
        <v>600</v>
      </c>
      <c r="C47" s="128">
        <v>60013</v>
      </c>
      <c r="D47" s="127" t="s">
        <v>123</v>
      </c>
      <c r="E47" s="133" t="s">
        <v>80</v>
      </c>
      <c r="F47" s="134">
        <f>G47</f>
        <v>458596</v>
      </c>
      <c r="G47" s="134">
        <f>H47+I47+K47+L47</f>
        <v>458596</v>
      </c>
      <c r="H47" s="134"/>
      <c r="I47" s="144">
        <f>622237-163641</f>
        <v>458596</v>
      </c>
      <c r="J47" s="105"/>
      <c r="K47" s="107"/>
      <c r="L47" s="108"/>
      <c r="M47" s="133" t="s">
        <v>39</v>
      </c>
    </row>
    <row r="48" spans="1:13" ht="15" customHeight="1">
      <c r="A48" s="159">
        <v>12</v>
      </c>
      <c r="B48" s="159">
        <v>600</v>
      </c>
      <c r="C48" s="159">
        <v>60014</v>
      </c>
      <c r="D48" s="165" t="s">
        <v>29</v>
      </c>
      <c r="E48" s="163" t="s">
        <v>35</v>
      </c>
      <c r="F48" s="158">
        <v>350000</v>
      </c>
      <c r="G48" s="158">
        <f>H48+I48+K48+K49+K50+L48</f>
        <v>350000</v>
      </c>
      <c r="H48" s="158"/>
      <c r="I48" s="158">
        <v>280000</v>
      </c>
      <c r="J48" s="12" t="s">
        <v>18</v>
      </c>
      <c r="K48" s="31"/>
      <c r="L48" s="158"/>
      <c r="M48" s="163" t="s">
        <v>39</v>
      </c>
    </row>
    <row r="49" spans="1:18" ht="15.75">
      <c r="A49" s="159"/>
      <c r="B49" s="159"/>
      <c r="C49" s="159"/>
      <c r="D49" s="165"/>
      <c r="E49" s="163"/>
      <c r="F49" s="158"/>
      <c r="G49" s="158"/>
      <c r="H49" s="158"/>
      <c r="I49" s="158"/>
      <c r="J49" s="14" t="s">
        <v>20</v>
      </c>
      <c r="K49" s="29">
        <v>70000</v>
      </c>
      <c r="L49" s="158"/>
      <c r="M49" s="163"/>
      <c r="R49" s="32"/>
    </row>
    <row r="50" spans="1:13" ht="15.75">
      <c r="A50" s="159"/>
      <c r="B50" s="159"/>
      <c r="C50" s="159"/>
      <c r="D50" s="165"/>
      <c r="E50" s="163"/>
      <c r="F50" s="158"/>
      <c r="G50" s="158"/>
      <c r="H50" s="158"/>
      <c r="I50" s="158"/>
      <c r="J50" s="16" t="s">
        <v>21</v>
      </c>
      <c r="K50" s="30"/>
      <c r="L50" s="158"/>
      <c r="M50" s="163"/>
    </row>
    <row r="51" spans="1:13" s="41" customFormat="1" ht="15" customHeight="1">
      <c r="A51" s="155">
        <v>13</v>
      </c>
      <c r="B51" s="155">
        <v>600</v>
      </c>
      <c r="C51" s="155">
        <v>60014</v>
      </c>
      <c r="D51" s="157" t="s">
        <v>29</v>
      </c>
      <c r="E51" s="156" t="s">
        <v>136</v>
      </c>
      <c r="F51" s="153">
        <v>2959836</v>
      </c>
      <c r="G51" s="153">
        <f>H51+I51+K51+K52+K53+L51</f>
        <v>15629</v>
      </c>
      <c r="H51" s="153"/>
      <c r="I51" s="153">
        <v>15629</v>
      </c>
      <c r="J51" s="114"/>
      <c r="K51" s="103"/>
      <c r="L51" s="153"/>
      <c r="M51" s="156" t="s">
        <v>24</v>
      </c>
    </row>
    <row r="52" spans="1:18" s="41" customFormat="1" ht="15.75">
      <c r="A52" s="155"/>
      <c r="B52" s="155"/>
      <c r="C52" s="155"/>
      <c r="D52" s="157"/>
      <c r="E52" s="156"/>
      <c r="F52" s="153"/>
      <c r="G52" s="153"/>
      <c r="H52" s="153"/>
      <c r="I52" s="153"/>
      <c r="J52" s="42"/>
      <c r="K52" s="35"/>
      <c r="L52" s="153"/>
      <c r="M52" s="156"/>
      <c r="R52" s="145"/>
    </row>
    <row r="53" spans="1:13" s="41" customFormat="1" ht="15.75">
      <c r="A53" s="155"/>
      <c r="B53" s="155"/>
      <c r="C53" s="155"/>
      <c r="D53" s="157"/>
      <c r="E53" s="156"/>
      <c r="F53" s="153"/>
      <c r="G53" s="153"/>
      <c r="H53" s="153"/>
      <c r="I53" s="153"/>
      <c r="J53" s="118"/>
      <c r="K53" s="36"/>
      <c r="L53" s="153"/>
      <c r="M53" s="156"/>
    </row>
    <row r="54" spans="1:13" s="43" customFormat="1" ht="15.75">
      <c r="A54" s="167">
        <v>14</v>
      </c>
      <c r="B54" s="167">
        <v>600</v>
      </c>
      <c r="C54" s="167">
        <v>60014</v>
      </c>
      <c r="D54" s="224" t="s">
        <v>23</v>
      </c>
      <c r="E54" s="160" t="s">
        <v>95</v>
      </c>
      <c r="F54" s="186">
        <v>441400</v>
      </c>
      <c r="G54" s="186">
        <v>441400</v>
      </c>
      <c r="H54" s="186"/>
      <c r="I54" s="186"/>
      <c r="J54" s="12" t="s">
        <v>18</v>
      </c>
      <c r="K54" s="31"/>
      <c r="L54" s="294"/>
      <c r="M54" s="295" t="s">
        <v>39</v>
      </c>
    </row>
    <row r="55" spans="1:13" s="43" customFormat="1" ht="13.5" customHeight="1">
      <c r="A55" s="168"/>
      <c r="B55" s="168"/>
      <c r="C55" s="168"/>
      <c r="D55" s="210"/>
      <c r="E55" s="161"/>
      <c r="F55" s="187"/>
      <c r="G55" s="187"/>
      <c r="H55" s="187"/>
      <c r="I55" s="187"/>
      <c r="J55" s="14" t="s">
        <v>20</v>
      </c>
      <c r="K55" s="29">
        <v>441400</v>
      </c>
      <c r="L55" s="198"/>
      <c r="M55" s="296"/>
    </row>
    <row r="56" spans="1:13" s="43" customFormat="1" ht="15.75">
      <c r="A56" s="169"/>
      <c r="B56" s="169"/>
      <c r="C56" s="169"/>
      <c r="D56" s="211"/>
      <c r="E56" s="162"/>
      <c r="F56" s="188"/>
      <c r="G56" s="188"/>
      <c r="H56" s="188"/>
      <c r="I56" s="188"/>
      <c r="J56" s="14" t="s">
        <v>21</v>
      </c>
      <c r="K56" s="29"/>
      <c r="L56" s="199"/>
      <c r="M56" s="297"/>
    </row>
    <row r="57" spans="1:13" s="43" customFormat="1" ht="17.25" customHeight="1">
      <c r="A57" s="299">
        <v>15</v>
      </c>
      <c r="B57" s="299">
        <v>600</v>
      </c>
      <c r="C57" s="299">
        <v>60014</v>
      </c>
      <c r="D57" s="332" t="s">
        <v>23</v>
      </c>
      <c r="E57" s="330" t="s">
        <v>105</v>
      </c>
      <c r="F57" s="319">
        <v>54900</v>
      </c>
      <c r="G57" s="319">
        <v>54900</v>
      </c>
      <c r="H57" s="331"/>
      <c r="I57" s="319"/>
      <c r="J57" s="50" t="s">
        <v>18</v>
      </c>
      <c r="K57" s="143"/>
      <c r="L57" s="320"/>
      <c r="M57" s="319" t="s">
        <v>39</v>
      </c>
    </row>
    <row r="58" spans="1:13" s="43" customFormat="1" ht="15" customHeight="1">
      <c r="A58" s="299"/>
      <c r="B58" s="299"/>
      <c r="C58" s="299"/>
      <c r="D58" s="332"/>
      <c r="E58" s="330"/>
      <c r="F58" s="319"/>
      <c r="G58" s="319"/>
      <c r="H58" s="331"/>
      <c r="I58" s="319"/>
      <c r="J58" s="52" t="s">
        <v>20</v>
      </c>
      <c r="K58" s="53">
        <v>54900</v>
      </c>
      <c r="L58" s="321"/>
      <c r="M58" s="319"/>
    </row>
    <row r="59" spans="1:13" s="43" customFormat="1" ht="18" customHeight="1">
      <c r="A59" s="299"/>
      <c r="B59" s="299"/>
      <c r="C59" s="299"/>
      <c r="D59" s="332"/>
      <c r="E59" s="330"/>
      <c r="F59" s="319"/>
      <c r="G59" s="319"/>
      <c r="H59" s="331"/>
      <c r="I59" s="319"/>
      <c r="J59" s="54" t="s">
        <v>21</v>
      </c>
      <c r="K59" s="55"/>
      <c r="L59" s="322"/>
      <c r="M59" s="319"/>
    </row>
    <row r="60" spans="1:13" s="34" customFormat="1" ht="19.5" customHeight="1">
      <c r="A60" s="243" t="s">
        <v>37</v>
      </c>
      <c r="B60" s="244"/>
      <c r="C60" s="244"/>
      <c r="D60" s="244"/>
      <c r="E60" s="245"/>
      <c r="F60" s="73">
        <f>SUM(F12:F59)+6526789</f>
        <v>60327843</v>
      </c>
      <c r="G60" s="73">
        <f>SUM(G12:G59)</f>
        <v>43426924</v>
      </c>
      <c r="H60" s="73">
        <f>SUM(H12:H59)</f>
        <v>1004500</v>
      </c>
      <c r="I60" s="73">
        <f>SUM(I12:I59)</f>
        <v>8142137</v>
      </c>
      <c r="J60" s="74"/>
      <c r="K60" s="75">
        <f>SUM(K12:K59)</f>
        <v>5568821</v>
      </c>
      <c r="L60" s="73">
        <f>SUM(L12:L59)</f>
        <v>28711466</v>
      </c>
      <c r="M60" s="76"/>
    </row>
    <row r="61" spans="1:13" ht="15" customHeight="1">
      <c r="A61" s="159">
        <v>16</v>
      </c>
      <c r="B61" s="159">
        <v>630</v>
      </c>
      <c r="C61" s="159">
        <v>63003</v>
      </c>
      <c r="D61" s="165" t="s">
        <v>103</v>
      </c>
      <c r="E61" s="163" t="s">
        <v>38</v>
      </c>
      <c r="F61" s="158">
        <f>1204064</f>
        <v>1204064</v>
      </c>
      <c r="G61" s="158">
        <f>H61+I61+L61+K61+K62+K63</f>
        <v>1136810</v>
      </c>
      <c r="H61" s="158">
        <f>162358-18710</f>
        <v>143648</v>
      </c>
      <c r="I61" s="158"/>
      <c r="J61" s="12"/>
      <c r="K61" s="13"/>
      <c r="L61" s="158">
        <v>993162</v>
      </c>
      <c r="M61" s="163" t="s">
        <v>39</v>
      </c>
    </row>
    <row r="62" spans="1:13" ht="15.75">
      <c r="A62" s="159"/>
      <c r="B62" s="159"/>
      <c r="C62" s="159"/>
      <c r="D62" s="165"/>
      <c r="E62" s="163"/>
      <c r="F62" s="158"/>
      <c r="G62" s="158"/>
      <c r="H62" s="158"/>
      <c r="I62" s="158"/>
      <c r="J62" s="14"/>
      <c r="K62" s="29"/>
      <c r="L62" s="158"/>
      <c r="M62" s="163"/>
    </row>
    <row r="63" spans="1:13" ht="15.75">
      <c r="A63" s="159"/>
      <c r="B63" s="159"/>
      <c r="C63" s="159"/>
      <c r="D63" s="165"/>
      <c r="E63" s="163"/>
      <c r="F63" s="158"/>
      <c r="G63" s="158"/>
      <c r="H63" s="158"/>
      <c r="I63" s="158"/>
      <c r="J63" s="16"/>
      <c r="K63" s="30"/>
      <c r="L63" s="158"/>
      <c r="M63" s="163"/>
    </row>
    <row r="64" spans="1:13" ht="15.75" customHeight="1">
      <c r="A64" s="159">
        <v>17</v>
      </c>
      <c r="B64" s="159">
        <v>700</v>
      </c>
      <c r="C64" s="159">
        <v>70005</v>
      </c>
      <c r="D64" s="246" t="s">
        <v>29</v>
      </c>
      <c r="E64" s="163" t="s">
        <v>40</v>
      </c>
      <c r="F64" s="158">
        <v>456000</v>
      </c>
      <c r="G64" s="189">
        <v>456000</v>
      </c>
      <c r="H64" s="158"/>
      <c r="I64" s="158">
        <v>456000</v>
      </c>
      <c r="J64" s="12"/>
      <c r="K64" s="13"/>
      <c r="L64" s="158"/>
      <c r="M64" s="163" t="s">
        <v>39</v>
      </c>
    </row>
    <row r="65" spans="1:13" ht="15.75">
      <c r="A65" s="159"/>
      <c r="B65" s="159"/>
      <c r="C65" s="159"/>
      <c r="D65" s="246"/>
      <c r="E65" s="163"/>
      <c r="F65" s="158"/>
      <c r="G65" s="189"/>
      <c r="H65" s="158"/>
      <c r="I65" s="158"/>
      <c r="J65" s="14"/>
      <c r="K65" s="29"/>
      <c r="L65" s="158"/>
      <c r="M65" s="163"/>
    </row>
    <row r="66" spans="1:13" ht="15.75">
      <c r="A66" s="159"/>
      <c r="B66" s="159"/>
      <c r="C66" s="159"/>
      <c r="D66" s="246"/>
      <c r="E66" s="163"/>
      <c r="F66" s="158"/>
      <c r="G66" s="189"/>
      <c r="H66" s="158"/>
      <c r="I66" s="158"/>
      <c r="J66" s="16"/>
      <c r="K66" s="30"/>
      <c r="L66" s="158"/>
      <c r="M66" s="163"/>
    </row>
    <row r="67" spans="1:13" ht="15.75" customHeight="1">
      <c r="A67" s="159">
        <v>18</v>
      </c>
      <c r="B67" s="159">
        <v>750</v>
      </c>
      <c r="C67" s="159">
        <v>75020</v>
      </c>
      <c r="D67" s="246" t="s">
        <v>29</v>
      </c>
      <c r="E67" s="163" t="s">
        <v>72</v>
      </c>
      <c r="F67" s="158">
        <v>130000</v>
      </c>
      <c r="G67" s="189">
        <f>H67+I67+L67</f>
        <v>130000</v>
      </c>
      <c r="H67" s="158">
        <v>130000</v>
      </c>
      <c r="I67" s="158"/>
      <c r="J67" s="12"/>
      <c r="K67" s="13"/>
      <c r="L67" s="247"/>
      <c r="M67" s="163" t="s">
        <v>39</v>
      </c>
    </row>
    <row r="68" spans="1:13" ht="15.75">
      <c r="A68" s="159"/>
      <c r="B68" s="159"/>
      <c r="C68" s="159"/>
      <c r="D68" s="246"/>
      <c r="E68" s="163"/>
      <c r="F68" s="158"/>
      <c r="G68" s="189"/>
      <c r="H68" s="158"/>
      <c r="I68" s="158"/>
      <c r="J68" s="14"/>
      <c r="K68" s="29"/>
      <c r="L68" s="248"/>
      <c r="M68" s="163"/>
    </row>
    <row r="69" spans="1:13" ht="15.75">
      <c r="A69" s="159"/>
      <c r="B69" s="159"/>
      <c r="C69" s="159"/>
      <c r="D69" s="246"/>
      <c r="E69" s="163"/>
      <c r="F69" s="158"/>
      <c r="G69" s="189"/>
      <c r="H69" s="158"/>
      <c r="I69" s="158"/>
      <c r="J69" s="16"/>
      <c r="K69" s="30"/>
      <c r="L69" s="249"/>
      <c r="M69" s="163"/>
    </row>
    <row r="70" spans="1:13" s="41" customFormat="1" ht="15" customHeight="1">
      <c r="A70" s="159">
        <v>19</v>
      </c>
      <c r="B70" s="159">
        <v>750</v>
      </c>
      <c r="C70" s="159">
        <v>75020</v>
      </c>
      <c r="D70" s="246" t="s">
        <v>17</v>
      </c>
      <c r="E70" s="163" t="s">
        <v>84</v>
      </c>
      <c r="F70" s="158">
        <v>955992</v>
      </c>
      <c r="G70" s="189">
        <f>K71+L70</f>
        <v>480032</v>
      </c>
      <c r="H70" s="212"/>
      <c r="I70" s="153"/>
      <c r="J70" s="12" t="s">
        <v>18</v>
      </c>
      <c r="K70" s="13"/>
      <c r="L70" s="158">
        <v>392032</v>
      </c>
      <c r="M70" s="163" t="s">
        <v>39</v>
      </c>
    </row>
    <row r="71" spans="1:13" s="41" customFormat="1" ht="15.75">
      <c r="A71" s="159"/>
      <c r="B71" s="159"/>
      <c r="C71" s="159"/>
      <c r="D71" s="246"/>
      <c r="E71" s="163"/>
      <c r="F71" s="158"/>
      <c r="G71" s="189"/>
      <c r="H71" s="213"/>
      <c r="I71" s="153"/>
      <c r="J71" s="14" t="s">
        <v>20</v>
      </c>
      <c r="K71" s="29">
        <v>88000</v>
      </c>
      <c r="L71" s="158"/>
      <c r="M71" s="163"/>
    </row>
    <row r="72" spans="1:13" s="41" customFormat="1" ht="15.75">
      <c r="A72" s="159"/>
      <c r="B72" s="159"/>
      <c r="C72" s="159"/>
      <c r="D72" s="246"/>
      <c r="E72" s="163"/>
      <c r="F72" s="158"/>
      <c r="G72" s="189"/>
      <c r="H72" s="214"/>
      <c r="I72" s="153"/>
      <c r="J72" s="16" t="s">
        <v>21</v>
      </c>
      <c r="K72" s="30"/>
      <c r="L72" s="158"/>
      <c r="M72" s="163"/>
    </row>
    <row r="73" spans="1:13" s="41" customFormat="1" ht="15.75">
      <c r="A73" s="167">
        <v>20</v>
      </c>
      <c r="B73" s="167">
        <v>750</v>
      </c>
      <c r="C73" s="167">
        <v>75020</v>
      </c>
      <c r="D73" s="207" t="s">
        <v>23</v>
      </c>
      <c r="E73" s="163" t="s">
        <v>41</v>
      </c>
      <c r="F73" s="186">
        <v>18217</v>
      </c>
      <c r="G73" s="189">
        <v>18217</v>
      </c>
      <c r="H73" s="158">
        <v>18217</v>
      </c>
      <c r="I73" s="190"/>
      <c r="J73" s="42"/>
      <c r="K73" s="35"/>
      <c r="L73" s="190"/>
      <c r="M73" s="163" t="s">
        <v>39</v>
      </c>
    </row>
    <row r="74" spans="1:13" s="41" customFormat="1" ht="15.75">
      <c r="A74" s="168"/>
      <c r="B74" s="168"/>
      <c r="C74" s="168"/>
      <c r="D74" s="208"/>
      <c r="E74" s="163"/>
      <c r="F74" s="187"/>
      <c r="G74" s="189"/>
      <c r="H74" s="158"/>
      <c r="I74" s="191"/>
      <c r="J74" s="42"/>
      <c r="K74" s="35"/>
      <c r="L74" s="191"/>
      <c r="M74" s="163"/>
    </row>
    <row r="75" spans="1:13" s="41" customFormat="1" ht="15.75">
      <c r="A75" s="169"/>
      <c r="B75" s="169"/>
      <c r="C75" s="169"/>
      <c r="D75" s="209"/>
      <c r="E75" s="163"/>
      <c r="F75" s="188"/>
      <c r="G75" s="189"/>
      <c r="H75" s="158"/>
      <c r="I75" s="192"/>
      <c r="J75" s="42"/>
      <c r="K75" s="35"/>
      <c r="L75" s="192"/>
      <c r="M75" s="163"/>
    </row>
    <row r="76" spans="1:13" ht="9.75" customHeight="1">
      <c r="A76" s="159">
        <v>21</v>
      </c>
      <c r="B76" s="159">
        <v>801</v>
      </c>
      <c r="C76" s="159">
        <v>80120</v>
      </c>
      <c r="D76" s="165" t="s">
        <v>29</v>
      </c>
      <c r="E76" s="163" t="s">
        <v>96</v>
      </c>
      <c r="F76" s="158">
        <f>8952089+36320</f>
        <v>8988409</v>
      </c>
      <c r="G76" s="250">
        <f>H76+I76+K76+K77+K78+L76</f>
        <v>1406320</v>
      </c>
      <c r="H76" s="189">
        <v>36320</v>
      </c>
      <c r="I76" s="189">
        <f>1000000+370000</f>
        <v>1370000</v>
      </c>
      <c r="J76" s="12"/>
      <c r="K76" s="31"/>
      <c r="L76" s="158"/>
      <c r="M76" s="163" t="s">
        <v>39</v>
      </c>
    </row>
    <row r="77" spans="1:13" ht="12.75" customHeight="1">
      <c r="A77" s="159"/>
      <c r="B77" s="159"/>
      <c r="C77" s="159"/>
      <c r="D77" s="165"/>
      <c r="E77" s="163"/>
      <c r="F77" s="158"/>
      <c r="G77" s="250"/>
      <c r="H77" s="189"/>
      <c r="I77" s="189"/>
      <c r="J77" s="14"/>
      <c r="K77" s="29"/>
      <c r="L77" s="158"/>
      <c r="M77" s="163"/>
    </row>
    <row r="78" spans="1:13" ht="51.75" customHeight="1">
      <c r="A78" s="159"/>
      <c r="B78" s="159"/>
      <c r="C78" s="159"/>
      <c r="D78" s="165"/>
      <c r="E78" s="163"/>
      <c r="F78" s="158"/>
      <c r="G78" s="250"/>
      <c r="H78" s="189"/>
      <c r="I78" s="189"/>
      <c r="J78" s="16"/>
      <c r="K78" s="30"/>
      <c r="L78" s="158"/>
      <c r="M78" s="163"/>
    </row>
    <row r="79" spans="1:13" ht="15.75" customHeight="1">
      <c r="A79" s="159">
        <v>22</v>
      </c>
      <c r="B79" s="159">
        <v>801</v>
      </c>
      <c r="C79" s="159">
        <v>80130</v>
      </c>
      <c r="D79" s="165" t="s">
        <v>29</v>
      </c>
      <c r="E79" s="163" t="s">
        <v>42</v>
      </c>
      <c r="F79" s="158">
        <v>2897656</v>
      </c>
      <c r="G79" s="250">
        <f>H79+I79+K79+K80+K81+L79</f>
        <v>136108</v>
      </c>
      <c r="H79" s="189">
        <v>136108</v>
      </c>
      <c r="I79" s="189"/>
      <c r="J79" s="12"/>
      <c r="K79" s="13"/>
      <c r="L79" s="158"/>
      <c r="M79" s="163" t="s">
        <v>39</v>
      </c>
    </row>
    <row r="80" spans="1:13" ht="15.75" customHeight="1">
      <c r="A80" s="159"/>
      <c r="B80" s="159"/>
      <c r="C80" s="159"/>
      <c r="D80" s="165"/>
      <c r="E80" s="163"/>
      <c r="F80" s="158"/>
      <c r="G80" s="250"/>
      <c r="H80" s="189"/>
      <c r="I80" s="189"/>
      <c r="J80" s="14"/>
      <c r="K80" s="29"/>
      <c r="L80" s="158"/>
      <c r="M80" s="163"/>
    </row>
    <row r="81" spans="1:13" ht="16.5" customHeight="1">
      <c r="A81" s="159"/>
      <c r="B81" s="159"/>
      <c r="C81" s="159"/>
      <c r="D81" s="165"/>
      <c r="E81" s="163"/>
      <c r="F81" s="158"/>
      <c r="G81" s="250"/>
      <c r="H81" s="189"/>
      <c r="I81" s="189"/>
      <c r="J81" s="16"/>
      <c r="K81" s="30"/>
      <c r="L81" s="158"/>
      <c r="M81" s="163"/>
    </row>
    <row r="82" spans="1:13" ht="15.75" customHeight="1">
      <c r="A82" s="159">
        <v>23</v>
      </c>
      <c r="B82" s="159">
        <v>801</v>
      </c>
      <c r="C82" s="159">
        <v>80130</v>
      </c>
      <c r="D82" s="165" t="s">
        <v>29</v>
      </c>
      <c r="E82" s="163" t="s">
        <v>43</v>
      </c>
      <c r="F82" s="158">
        <v>271188</v>
      </c>
      <c r="G82" s="250">
        <f>H82+I82+K82+K83+K84+L82</f>
        <v>271188</v>
      </c>
      <c r="H82" s="189">
        <v>271188</v>
      </c>
      <c r="I82" s="189"/>
      <c r="J82" s="12"/>
      <c r="K82" s="31"/>
      <c r="L82" s="158"/>
      <c r="M82" s="163" t="s">
        <v>39</v>
      </c>
    </row>
    <row r="83" spans="1:13" ht="15.75" customHeight="1">
      <c r="A83" s="159"/>
      <c r="B83" s="159"/>
      <c r="C83" s="159"/>
      <c r="D83" s="165"/>
      <c r="E83" s="163"/>
      <c r="F83" s="158"/>
      <c r="G83" s="250"/>
      <c r="H83" s="189"/>
      <c r="I83" s="189"/>
      <c r="J83" s="14"/>
      <c r="K83" s="29"/>
      <c r="L83" s="158"/>
      <c r="M83" s="163"/>
    </row>
    <row r="84" spans="1:13" ht="15.75">
      <c r="A84" s="159"/>
      <c r="B84" s="159"/>
      <c r="C84" s="159"/>
      <c r="D84" s="165"/>
      <c r="E84" s="163"/>
      <c r="F84" s="158"/>
      <c r="G84" s="250"/>
      <c r="H84" s="189"/>
      <c r="I84" s="189"/>
      <c r="J84" s="14"/>
      <c r="K84" s="29"/>
      <c r="L84" s="158"/>
      <c r="M84" s="163"/>
    </row>
    <row r="85" spans="1:13" s="43" customFormat="1" ht="15" customHeight="1">
      <c r="A85" s="159">
        <v>24</v>
      </c>
      <c r="B85" s="159">
        <v>801</v>
      </c>
      <c r="C85" s="159">
        <v>80130</v>
      </c>
      <c r="D85" s="165" t="s">
        <v>29</v>
      </c>
      <c r="E85" s="163" t="s">
        <v>44</v>
      </c>
      <c r="F85" s="158">
        <v>200000</v>
      </c>
      <c r="G85" s="250">
        <v>200000</v>
      </c>
      <c r="H85" s="189"/>
      <c r="I85" s="200"/>
      <c r="J85" s="50" t="s">
        <v>18</v>
      </c>
      <c r="K85" s="51">
        <v>200000</v>
      </c>
      <c r="L85" s="251"/>
      <c r="M85" s="163" t="s">
        <v>39</v>
      </c>
    </row>
    <row r="86" spans="1:13" s="43" customFormat="1" ht="15.75">
      <c r="A86" s="159"/>
      <c r="B86" s="159"/>
      <c r="C86" s="159"/>
      <c r="D86" s="165"/>
      <c r="E86" s="163"/>
      <c r="F86" s="158"/>
      <c r="G86" s="250"/>
      <c r="H86" s="189"/>
      <c r="I86" s="200"/>
      <c r="J86" s="52" t="s">
        <v>20</v>
      </c>
      <c r="K86" s="53"/>
      <c r="L86" s="251"/>
      <c r="M86" s="163"/>
    </row>
    <row r="87" spans="1:13" s="43" customFormat="1" ht="15.75">
      <c r="A87" s="159"/>
      <c r="B87" s="159"/>
      <c r="C87" s="159"/>
      <c r="D87" s="165"/>
      <c r="E87" s="163"/>
      <c r="F87" s="158"/>
      <c r="G87" s="250"/>
      <c r="H87" s="189"/>
      <c r="I87" s="200"/>
      <c r="J87" s="54" t="s">
        <v>21</v>
      </c>
      <c r="K87" s="55"/>
      <c r="L87" s="251"/>
      <c r="M87" s="163"/>
    </row>
    <row r="88" spans="1:13" s="43" customFormat="1" ht="15.75">
      <c r="A88" s="167">
        <v>25</v>
      </c>
      <c r="B88" s="167">
        <v>801</v>
      </c>
      <c r="C88" s="167">
        <v>80130</v>
      </c>
      <c r="D88" s="224" t="s">
        <v>29</v>
      </c>
      <c r="E88" s="160" t="s">
        <v>75</v>
      </c>
      <c r="F88" s="186">
        <v>210000</v>
      </c>
      <c r="G88" s="256">
        <f>H88+I88+K88+K89+K90+L88</f>
        <v>210000</v>
      </c>
      <c r="H88" s="253">
        <v>210000</v>
      </c>
      <c r="I88" s="253"/>
      <c r="J88" s="14"/>
      <c r="K88" s="29"/>
      <c r="L88" s="186"/>
      <c r="M88" s="160" t="s">
        <v>76</v>
      </c>
    </row>
    <row r="89" spans="1:13" s="43" customFormat="1" ht="15.75">
      <c r="A89" s="168"/>
      <c r="B89" s="168"/>
      <c r="C89" s="168"/>
      <c r="D89" s="210"/>
      <c r="E89" s="161"/>
      <c r="F89" s="187"/>
      <c r="G89" s="257"/>
      <c r="H89" s="254"/>
      <c r="I89" s="254"/>
      <c r="J89" s="14"/>
      <c r="K89" s="29"/>
      <c r="L89" s="187"/>
      <c r="M89" s="161"/>
    </row>
    <row r="90" spans="1:13" s="43" customFormat="1" ht="15.75">
      <c r="A90" s="169"/>
      <c r="B90" s="169"/>
      <c r="C90" s="169"/>
      <c r="D90" s="211"/>
      <c r="E90" s="162"/>
      <c r="F90" s="188"/>
      <c r="G90" s="258"/>
      <c r="H90" s="255"/>
      <c r="I90" s="255"/>
      <c r="J90" s="16"/>
      <c r="K90" s="30"/>
      <c r="L90" s="188"/>
      <c r="M90" s="162"/>
    </row>
    <row r="91" spans="1:13" s="43" customFormat="1" ht="15.75">
      <c r="A91" s="167">
        <v>26</v>
      </c>
      <c r="B91" s="167">
        <v>801</v>
      </c>
      <c r="C91" s="167">
        <v>80130</v>
      </c>
      <c r="D91" s="224" t="s">
        <v>29</v>
      </c>
      <c r="E91" s="160" t="s">
        <v>78</v>
      </c>
      <c r="F91" s="186">
        <v>9500</v>
      </c>
      <c r="G91" s="256">
        <f>H91+I91+K91+K92+K93+L91</f>
        <v>9500</v>
      </c>
      <c r="H91" s="259">
        <v>9500</v>
      </c>
      <c r="I91" s="253"/>
      <c r="J91" s="14"/>
      <c r="K91" s="29"/>
      <c r="L91" s="186"/>
      <c r="M91" s="160" t="s">
        <v>24</v>
      </c>
    </row>
    <row r="92" spans="1:13" s="43" customFormat="1" ht="15.75">
      <c r="A92" s="168"/>
      <c r="B92" s="168"/>
      <c r="C92" s="168"/>
      <c r="D92" s="210"/>
      <c r="E92" s="161"/>
      <c r="F92" s="187"/>
      <c r="G92" s="257"/>
      <c r="H92" s="260"/>
      <c r="I92" s="254"/>
      <c r="J92" s="14"/>
      <c r="K92" s="29"/>
      <c r="L92" s="187"/>
      <c r="M92" s="161"/>
    </row>
    <row r="93" spans="1:13" s="43" customFormat="1" ht="15.75">
      <c r="A93" s="168"/>
      <c r="B93" s="168"/>
      <c r="C93" s="168"/>
      <c r="D93" s="210"/>
      <c r="E93" s="161"/>
      <c r="F93" s="187"/>
      <c r="G93" s="257"/>
      <c r="H93" s="260"/>
      <c r="I93" s="254"/>
      <c r="J93" s="14"/>
      <c r="K93" s="29"/>
      <c r="L93" s="187"/>
      <c r="M93" s="162"/>
    </row>
    <row r="94" spans="1:13" s="43" customFormat="1" ht="15.75">
      <c r="A94" s="299">
        <v>27</v>
      </c>
      <c r="B94" s="312">
        <v>801</v>
      </c>
      <c r="C94" s="312">
        <v>80130</v>
      </c>
      <c r="D94" s="333" t="s">
        <v>29</v>
      </c>
      <c r="E94" s="339" t="s">
        <v>122</v>
      </c>
      <c r="F94" s="204">
        <f>G94</f>
        <v>2261197</v>
      </c>
      <c r="G94" s="342">
        <f>H94+K94+K95+K96+L94+2144253</f>
        <v>2261197</v>
      </c>
      <c r="H94" s="345"/>
      <c r="I94" s="324" t="s">
        <v>139</v>
      </c>
      <c r="J94" s="125" t="s">
        <v>18</v>
      </c>
      <c r="K94" s="130"/>
      <c r="L94" s="204"/>
      <c r="M94" s="336" t="s">
        <v>24</v>
      </c>
    </row>
    <row r="95" spans="1:13" s="43" customFormat="1" ht="15.75">
      <c r="A95" s="299"/>
      <c r="B95" s="312"/>
      <c r="C95" s="312"/>
      <c r="D95" s="334"/>
      <c r="E95" s="340"/>
      <c r="F95" s="205"/>
      <c r="G95" s="343"/>
      <c r="H95" s="346"/>
      <c r="I95" s="325"/>
      <c r="J95" s="104" t="s">
        <v>20</v>
      </c>
      <c r="K95" s="126">
        <v>116944</v>
      </c>
      <c r="L95" s="205"/>
      <c r="M95" s="337"/>
    </row>
    <row r="96" spans="1:13" s="43" customFormat="1" ht="15.75">
      <c r="A96" s="299"/>
      <c r="B96" s="312"/>
      <c r="C96" s="312"/>
      <c r="D96" s="335"/>
      <c r="E96" s="341"/>
      <c r="F96" s="206"/>
      <c r="G96" s="344"/>
      <c r="H96" s="347"/>
      <c r="I96" s="326"/>
      <c r="J96" s="105" t="s">
        <v>21</v>
      </c>
      <c r="K96" s="107"/>
      <c r="L96" s="206"/>
      <c r="M96" s="338"/>
    </row>
    <row r="97" spans="1:13" s="41" customFormat="1" ht="13.5" customHeight="1">
      <c r="A97" s="298">
        <v>28</v>
      </c>
      <c r="B97" s="298">
        <v>851</v>
      </c>
      <c r="C97" s="298">
        <v>85111</v>
      </c>
      <c r="D97" s="303" t="s">
        <v>70</v>
      </c>
      <c r="E97" s="252" t="s">
        <v>99</v>
      </c>
      <c r="F97" s="181">
        <v>112348980</v>
      </c>
      <c r="G97" s="181">
        <f>G101+G104+G107</f>
        <v>11994143</v>
      </c>
      <c r="H97" s="181">
        <f>H101+H104+H107</f>
        <v>879080</v>
      </c>
      <c r="I97" s="181">
        <v>1880000</v>
      </c>
      <c r="J97" s="50"/>
      <c r="K97" s="67"/>
      <c r="L97" s="180">
        <f>L104+L107</f>
        <v>9235063</v>
      </c>
      <c r="M97" s="194" t="s">
        <v>39</v>
      </c>
    </row>
    <row r="98" spans="1:13" s="41" customFormat="1" ht="15.75">
      <c r="A98" s="299"/>
      <c r="B98" s="299"/>
      <c r="C98" s="299"/>
      <c r="D98" s="303"/>
      <c r="E98" s="252"/>
      <c r="F98" s="181"/>
      <c r="G98" s="181"/>
      <c r="H98" s="181"/>
      <c r="I98" s="181"/>
      <c r="J98" s="52"/>
      <c r="K98" s="53"/>
      <c r="L98" s="181"/>
      <c r="M98" s="195"/>
    </row>
    <row r="99" spans="1:13" s="41" customFormat="1" ht="15.75">
      <c r="A99" s="299"/>
      <c r="B99" s="299"/>
      <c r="C99" s="299"/>
      <c r="D99" s="303"/>
      <c r="E99" s="252"/>
      <c r="F99" s="181"/>
      <c r="G99" s="181"/>
      <c r="H99" s="181"/>
      <c r="I99" s="181"/>
      <c r="J99" s="52"/>
      <c r="K99" s="53"/>
      <c r="L99" s="181"/>
      <c r="M99" s="195"/>
    </row>
    <row r="100" spans="1:13" s="41" customFormat="1" ht="15.75">
      <c r="A100" s="299"/>
      <c r="B100" s="299"/>
      <c r="C100" s="299"/>
      <c r="D100" s="304"/>
      <c r="E100" s="72" t="s">
        <v>101</v>
      </c>
      <c r="F100" s="197"/>
      <c r="G100" s="197"/>
      <c r="H100" s="197"/>
      <c r="I100" s="197"/>
      <c r="J100" s="68"/>
      <c r="K100" s="69"/>
      <c r="L100" s="197"/>
      <c r="M100" s="196"/>
    </row>
    <row r="101" spans="1:13" s="41" customFormat="1" ht="15.75">
      <c r="A101" s="299"/>
      <c r="B101" s="299"/>
      <c r="C101" s="299"/>
      <c r="D101" s="290" t="s">
        <v>29</v>
      </c>
      <c r="E101" s="305" t="s">
        <v>100</v>
      </c>
      <c r="F101" s="286"/>
      <c r="G101" s="308">
        <f>H101+I101</f>
        <v>1132586</v>
      </c>
      <c r="H101" s="308">
        <f>905080-26000-6494</f>
        <v>872586</v>
      </c>
      <c r="I101" s="308">
        <v>260000</v>
      </c>
      <c r="J101" s="70"/>
      <c r="K101" s="71"/>
      <c r="L101" s="286"/>
      <c r="M101" s="309" t="s">
        <v>39</v>
      </c>
    </row>
    <row r="102" spans="1:13" s="41" customFormat="1" ht="15.75">
      <c r="A102" s="299"/>
      <c r="B102" s="299"/>
      <c r="C102" s="299"/>
      <c r="D102" s="303"/>
      <c r="E102" s="252"/>
      <c r="F102" s="286"/>
      <c r="G102" s="308"/>
      <c r="H102" s="308"/>
      <c r="I102" s="308"/>
      <c r="J102" s="52"/>
      <c r="K102" s="53"/>
      <c r="L102" s="286"/>
      <c r="M102" s="309"/>
    </row>
    <row r="103" spans="1:13" s="41" customFormat="1" ht="15.75">
      <c r="A103" s="299"/>
      <c r="B103" s="299"/>
      <c r="C103" s="299"/>
      <c r="D103" s="304"/>
      <c r="E103" s="306"/>
      <c r="F103" s="286"/>
      <c r="G103" s="308"/>
      <c r="H103" s="308"/>
      <c r="I103" s="308"/>
      <c r="J103" s="68"/>
      <c r="K103" s="69"/>
      <c r="L103" s="286"/>
      <c r="M103" s="309"/>
    </row>
    <row r="104" spans="1:13" s="41" customFormat="1" ht="15.75">
      <c r="A104" s="299"/>
      <c r="B104" s="299"/>
      <c r="C104" s="299"/>
      <c r="D104" s="289" t="s">
        <v>17</v>
      </c>
      <c r="E104" s="291" t="s">
        <v>97</v>
      </c>
      <c r="F104" s="286"/>
      <c r="G104" s="286">
        <v>6944936</v>
      </c>
      <c r="H104" s="286"/>
      <c r="I104" s="286">
        <v>1047500</v>
      </c>
      <c r="J104" s="70"/>
      <c r="K104" s="71"/>
      <c r="L104" s="286">
        <v>5897436</v>
      </c>
      <c r="M104" s="309" t="s">
        <v>39</v>
      </c>
    </row>
    <row r="105" spans="1:13" s="41" customFormat="1" ht="15.75">
      <c r="A105" s="299"/>
      <c r="B105" s="299"/>
      <c r="C105" s="299"/>
      <c r="D105" s="289"/>
      <c r="E105" s="291"/>
      <c r="F105" s="286"/>
      <c r="G105" s="286"/>
      <c r="H105" s="286"/>
      <c r="I105" s="286"/>
      <c r="J105" s="52"/>
      <c r="K105" s="53"/>
      <c r="L105" s="286"/>
      <c r="M105" s="309"/>
    </row>
    <row r="106" spans="1:13" s="41" customFormat="1" ht="15.75">
      <c r="A106" s="299"/>
      <c r="B106" s="299"/>
      <c r="C106" s="299"/>
      <c r="D106" s="289"/>
      <c r="E106" s="291"/>
      <c r="F106" s="286"/>
      <c r="G106" s="286"/>
      <c r="H106" s="286"/>
      <c r="I106" s="286"/>
      <c r="J106" s="68"/>
      <c r="K106" s="69"/>
      <c r="L106" s="286"/>
      <c r="M106" s="309"/>
    </row>
    <row r="107" spans="1:13" s="41" customFormat="1" ht="15.75">
      <c r="A107" s="299"/>
      <c r="B107" s="299"/>
      <c r="C107" s="299"/>
      <c r="D107" s="289" t="s">
        <v>17</v>
      </c>
      <c r="E107" s="292" t="s">
        <v>98</v>
      </c>
      <c r="F107" s="301">
        <f>G107+10000</f>
        <v>3926621</v>
      </c>
      <c r="G107" s="287">
        <f>I107+L107+H107</f>
        <v>3916621</v>
      </c>
      <c r="H107" s="308">
        <v>6494</v>
      </c>
      <c r="I107" s="308">
        <f>1620000-I104</f>
        <v>572500</v>
      </c>
      <c r="J107" s="151"/>
      <c r="K107" s="152"/>
      <c r="L107" s="308">
        <f>3334564+3063</f>
        <v>3337627</v>
      </c>
      <c r="M107" s="309" t="s">
        <v>39</v>
      </c>
    </row>
    <row r="108" spans="1:13" s="41" customFormat="1" ht="15.75">
      <c r="A108" s="299"/>
      <c r="B108" s="299"/>
      <c r="C108" s="299"/>
      <c r="D108" s="289"/>
      <c r="E108" s="292"/>
      <c r="F108" s="301"/>
      <c r="G108" s="287"/>
      <c r="H108" s="308"/>
      <c r="I108" s="308"/>
      <c r="J108" s="104"/>
      <c r="K108" s="126"/>
      <c r="L108" s="308"/>
      <c r="M108" s="309"/>
    </row>
    <row r="109" spans="1:13" s="41" customFormat="1" ht="15.75">
      <c r="A109" s="300"/>
      <c r="B109" s="300"/>
      <c r="C109" s="300"/>
      <c r="D109" s="290"/>
      <c r="E109" s="293"/>
      <c r="F109" s="302"/>
      <c r="G109" s="288"/>
      <c r="H109" s="310"/>
      <c r="I109" s="310"/>
      <c r="J109" s="105"/>
      <c r="K109" s="107"/>
      <c r="L109" s="323"/>
      <c r="M109" s="311"/>
    </row>
    <row r="110" spans="1:13" s="41" customFormat="1" ht="15.75">
      <c r="A110" s="312">
        <v>29</v>
      </c>
      <c r="B110" s="312">
        <v>8511</v>
      </c>
      <c r="C110" s="312">
        <v>85111</v>
      </c>
      <c r="D110" s="317" t="s">
        <v>93</v>
      </c>
      <c r="E110" s="314" t="s">
        <v>104</v>
      </c>
      <c r="F110" s="313">
        <f>H110</f>
        <v>12000</v>
      </c>
      <c r="G110" s="313">
        <f>H110</f>
        <v>12000</v>
      </c>
      <c r="H110" s="313">
        <f>15333-3333</f>
        <v>12000</v>
      </c>
      <c r="I110" s="313"/>
      <c r="J110" s="80"/>
      <c r="K110" s="80"/>
      <c r="L110" s="204"/>
      <c r="M110" s="309" t="s">
        <v>39</v>
      </c>
    </row>
    <row r="111" spans="1:13" s="41" customFormat="1" ht="15.75">
      <c r="A111" s="312"/>
      <c r="B111" s="312"/>
      <c r="C111" s="312"/>
      <c r="D111" s="317"/>
      <c r="E111" s="315"/>
      <c r="F111" s="313"/>
      <c r="G111" s="313"/>
      <c r="H111" s="313"/>
      <c r="I111" s="313"/>
      <c r="J111" s="80"/>
      <c r="K111" s="80"/>
      <c r="L111" s="205"/>
      <c r="M111" s="309"/>
    </row>
    <row r="112" spans="1:13" s="41" customFormat="1" ht="15.75">
      <c r="A112" s="312"/>
      <c r="B112" s="312"/>
      <c r="C112" s="312"/>
      <c r="D112" s="317"/>
      <c r="E112" s="316"/>
      <c r="F112" s="313"/>
      <c r="G112" s="313"/>
      <c r="H112" s="313"/>
      <c r="I112" s="313"/>
      <c r="J112" s="80"/>
      <c r="K112" s="80"/>
      <c r="L112" s="206"/>
      <c r="M112" s="311"/>
    </row>
    <row r="113" spans="1:13" ht="15.75">
      <c r="A113" s="168">
        <v>30</v>
      </c>
      <c r="B113" s="168">
        <v>852</v>
      </c>
      <c r="C113" s="168">
        <v>85202</v>
      </c>
      <c r="D113" s="210" t="s">
        <v>29</v>
      </c>
      <c r="E113" s="160" t="s">
        <v>87</v>
      </c>
      <c r="F113" s="187">
        <v>20000</v>
      </c>
      <c r="G113" s="187">
        <f>H113+I113+K113+K114+K115+L113</f>
        <v>20000</v>
      </c>
      <c r="H113" s="198">
        <v>20000</v>
      </c>
      <c r="I113" s="181"/>
      <c r="J113" s="56"/>
      <c r="K113" s="51"/>
      <c r="L113" s="180"/>
      <c r="M113" s="183" t="s">
        <v>88</v>
      </c>
    </row>
    <row r="114" spans="1:13" ht="15.75">
      <c r="A114" s="168"/>
      <c r="B114" s="168"/>
      <c r="C114" s="168"/>
      <c r="D114" s="210"/>
      <c r="E114" s="161"/>
      <c r="F114" s="187"/>
      <c r="G114" s="187"/>
      <c r="H114" s="198"/>
      <c r="I114" s="181"/>
      <c r="J114" s="58"/>
      <c r="K114" s="58"/>
      <c r="L114" s="181"/>
      <c r="M114" s="184"/>
    </row>
    <row r="115" spans="1:13" ht="15.75">
      <c r="A115" s="169"/>
      <c r="B115" s="169"/>
      <c r="C115" s="169"/>
      <c r="D115" s="211"/>
      <c r="E115" s="162"/>
      <c r="F115" s="188"/>
      <c r="G115" s="188"/>
      <c r="H115" s="199"/>
      <c r="I115" s="182"/>
      <c r="J115" s="58"/>
      <c r="K115" s="58"/>
      <c r="L115" s="182"/>
      <c r="M115" s="185"/>
    </row>
    <row r="116" spans="1:14" s="41" customFormat="1" ht="15" customHeight="1">
      <c r="A116" s="155">
        <v>31</v>
      </c>
      <c r="B116" s="155">
        <v>853</v>
      </c>
      <c r="C116" s="155">
        <v>85333</v>
      </c>
      <c r="D116" s="157" t="s">
        <v>29</v>
      </c>
      <c r="E116" s="156" t="s">
        <v>45</v>
      </c>
      <c r="F116" s="193">
        <f>G116</f>
        <v>436600</v>
      </c>
      <c r="G116" s="203">
        <f>H116+I116+K116+K117+K118+L116</f>
        <v>436600</v>
      </c>
      <c r="H116" s="193">
        <f>370000+62987+3613</f>
        <v>436600</v>
      </c>
      <c r="I116" s="228"/>
      <c r="J116" s="146"/>
      <c r="K116" s="130"/>
      <c r="L116" s="261"/>
      <c r="M116" s="156" t="s">
        <v>39</v>
      </c>
      <c r="N116" s="318"/>
    </row>
    <row r="117" spans="1:14" s="41" customFormat="1" ht="15.75">
      <c r="A117" s="155"/>
      <c r="B117" s="155"/>
      <c r="C117" s="155"/>
      <c r="D117" s="157"/>
      <c r="E117" s="156"/>
      <c r="F117" s="193"/>
      <c r="G117" s="203"/>
      <c r="H117" s="193"/>
      <c r="I117" s="228"/>
      <c r="J117" s="104"/>
      <c r="K117" s="126"/>
      <c r="L117" s="261"/>
      <c r="M117" s="156"/>
      <c r="N117" s="318"/>
    </row>
    <row r="118" spans="1:14" s="41" customFormat="1" ht="15.75">
      <c r="A118" s="155"/>
      <c r="B118" s="155"/>
      <c r="C118" s="155"/>
      <c r="D118" s="157"/>
      <c r="E118" s="156"/>
      <c r="F118" s="193"/>
      <c r="G118" s="203"/>
      <c r="H118" s="193"/>
      <c r="I118" s="228"/>
      <c r="J118" s="105"/>
      <c r="K118" s="107"/>
      <c r="L118" s="261"/>
      <c r="M118" s="156"/>
      <c r="N118" s="318"/>
    </row>
    <row r="119" spans="1:13" ht="15.75">
      <c r="A119" s="167">
        <v>32</v>
      </c>
      <c r="B119" s="167">
        <v>854</v>
      </c>
      <c r="C119" s="167">
        <v>85417</v>
      </c>
      <c r="D119" s="224" t="s">
        <v>29</v>
      </c>
      <c r="E119" s="160" t="s">
        <v>79</v>
      </c>
      <c r="F119" s="186">
        <f>G119</f>
        <v>21015</v>
      </c>
      <c r="G119" s="186">
        <f>H119+I119+K119+K120+K121+L119</f>
        <v>21015</v>
      </c>
      <c r="H119" s="186">
        <f>9015+12000</f>
        <v>21015</v>
      </c>
      <c r="I119" s="198"/>
      <c r="J119" s="56"/>
      <c r="K119" s="51"/>
      <c r="L119" s="284"/>
      <c r="M119" s="160" t="s">
        <v>24</v>
      </c>
    </row>
    <row r="120" spans="1:13" ht="15.75">
      <c r="A120" s="168"/>
      <c r="B120" s="168"/>
      <c r="C120" s="168"/>
      <c r="D120" s="210"/>
      <c r="E120" s="161"/>
      <c r="F120" s="187"/>
      <c r="G120" s="187"/>
      <c r="H120" s="187"/>
      <c r="I120" s="198"/>
      <c r="J120" s="52"/>
      <c r="K120" s="53"/>
      <c r="L120" s="284"/>
      <c r="M120" s="161"/>
    </row>
    <row r="121" spans="1:13" ht="15.75">
      <c r="A121" s="169"/>
      <c r="B121" s="169"/>
      <c r="C121" s="169"/>
      <c r="D121" s="211"/>
      <c r="E121" s="162"/>
      <c r="F121" s="188"/>
      <c r="G121" s="188"/>
      <c r="H121" s="188"/>
      <c r="I121" s="199"/>
      <c r="J121" s="54"/>
      <c r="K121" s="55"/>
      <c r="L121" s="285"/>
      <c r="M121" s="162"/>
    </row>
    <row r="122" spans="1:13" ht="15.75">
      <c r="A122" s="167">
        <v>33</v>
      </c>
      <c r="B122" s="167">
        <v>900</v>
      </c>
      <c r="C122" s="167">
        <v>90095</v>
      </c>
      <c r="D122" s="262" t="s">
        <v>29</v>
      </c>
      <c r="E122" s="163" t="s">
        <v>92</v>
      </c>
      <c r="F122" s="265">
        <v>69600</v>
      </c>
      <c r="G122" s="268">
        <f>H122+I122+K122+K123+K124+L122</f>
        <v>69600</v>
      </c>
      <c r="H122" s="265">
        <v>69600</v>
      </c>
      <c r="I122" s="186"/>
      <c r="J122" s="14"/>
      <c r="K122" s="29"/>
      <c r="L122" s="186"/>
      <c r="M122" s="160" t="s">
        <v>91</v>
      </c>
    </row>
    <row r="123" spans="1:13" ht="15.75">
      <c r="A123" s="168"/>
      <c r="B123" s="168"/>
      <c r="C123" s="168"/>
      <c r="D123" s="263"/>
      <c r="E123" s="163"/>
      <c r="F123" s="266"/>
      <c r="G123" s="268"/>
      <c r="H123" s="266"/>
      <c r="I123" s="187"/>
      <c r="J123" s="14"/>
      <c r="K123" s="29"/>
      <c r="L123" s="187"/>
      <c r="M123" s="161"/>
    </row>
    <row r="124" spans="1:13" ht="15.75">
      <c r="A124" s="169"/>
      <c r="B124" s="169"/>
      <c r="C124" s="169"/>
      <c r="D124" s="264"/>
      <c r="E124" s="163"/>
      <c r="F124" s="267"/>
      <c r="G124" s="268"/>
      <c r="H124" s="267"/>
      <c r="I124" s="188"/>
      <c r="J124" s="14"/>
      <c r="K124" s="29"/>
      <c r="L124" s="188"/>
      <c r="M124" s="162"/>
    </row>
    <row r="125" spans="1:13" ht="15" customHeight="1">
      <c r="A125" s="167">
        <v>34</v>
      </c>
      <c r="B125" s="167">
        <v>900</v>
      </c>
      <c r="C125" s="167">
        <v>90095</v>
      </c>
      <c r="D125" s="262" t="s">
        <v>93</v>
      </c>
      <c r="E125" s="163" t="s">
        <v>94</v>
      </c>
      <c r="F125" s="158">
        <f>G125</f>
        <v>152000</v>
      </c>
      <c r="G125" s="189">
        <f>H125+I125+K125+K126+K127+L125</f>
        <v>152000</v>
      </c>
      <c r="H125" s="158">
        <f>242000+4600-69600-25000</f>
        <v>152000</v>
      </c>
      <c r="I125" s="158"/>
      <c r="J125" s="12"/>
      <c r="K125" s="31"/>
      <c r="L125" s="158"/>
      <c r="M125" s="163" t="s">
        <v>24</v>
      </c>
    </row>
    <row r="126" spans="1:13" ht="15.75">
      <c r="A126" s="168"/>
      <c r="B126" s="168"/>
      <c r="C126" s="168"/>
      <c r="D126" s="263"/>
      <c r="E126" s="163"/>
      <c r="F126" s="158"/>
      <c r="G126" s="189"/>
      <c r="H126" s="158"/>
      <c r="I126" s="158"/>
      <c r="J126" s="14"/>
      <c r="K126" s="29"/>
      <c r="L126" s="158"/>
      <c r="M126" s="163"/>
    </row>
    <row r="127" spans="1:13" ht="21.75" customHeight="1">
      <c r="A127" s="169"/>
      <c r="B127" s="169"/>
      <c r="C127" s="169"/>
      <c r="D127" s="264"/>
      <c r="E127" s="163"/>
      <c r="F127" s="158"/>
      <c r="G127" s="189"/>
      <c r="H127" s="158"/>
      <c r="I127" s="158"/>
      <c r="J127" s="16"/>
      <c r="K127" s="30"/>
      <c r="L127" s="158"/>
      <c r="M127" s="163"/>
    </row>
    <row r="128" spans="1:13" ht="15" customHeight="1">
      <c r="A128" s="159">
        <v>35</v>
      </c>
      <c r="B128" s="159">
        <v>926</v>
      </c>
      <c r="C128" s="159">
        <v>92601</v>
      </c>
      <c r="D128" s="165" t="s">
        <v>23</v>
      </c>
      <c r="E128" s="163" t="s">
        <v>81</v>
      </c>
      <c r="F128" s="158">
        <v>1300000</v>
      </c>
      <c r="G128" s="158">
        <f>H128+I128+K128+K129+K130+L128</f>
        <v>317000</v>
      </c>
      <c r="H128" s="158"/>
      <c r="I128" s="158">
        <v>317000</v>
      </c>
      <c r="J128" s="12"/>
      <c r="K128" s="31"/>
      <c r="L128" s="153"/>
      <c r="M128" s="163" t="s">
        <v>24</v>
      </c>
    </row>
    <row r="129" spans="1:13" ht="15.75">
      <c r="A129" s="159"/>
      <c r="B129" s="159"/>
      <c r="C129" s="159"/>
      <c r="D129" s="165"/>
      <c r="E129" s="163"/>
      <c r="F129" s="158"/>
      <c r="G129" s="158"/>
      <c r="H129" s="158"/>
      <c r="I129" s="158"/>
      <c r="J129" s="14"/>
      <c r="K129" s="29"/>
      <c r="L129" s="153"/>
      <c r="M129" s="163"/>
    </row>
    <row r="130" spans="1:13" ht="15.75">
      <c r="A130" s="159"/>
      <c r="B130" s="159"/>
      <c r="C130" s="159"/>
      <c r="D130" s="165"/>
      <c r="E130" s="163"/>
      <c r="F130" s="158"/>
      <c r="G130" s="158"/>
      <c r="H130" s="158"/>
      <c r="I130" s="158"/>
      <c r="J130" s="16"/>
      <c r="K130" s="30"/>
      <c r="L130" s="153"/>
      <c r="M130" s="163"/>
    </row>
    <row r="131" spans="1:13" ht="28.5" customHeight="1">
      <c r="A131" s="270" t="s">
        <v>47</v>
      </c>
      <c r="B131" s="270"/>
      <c r="C131" s="270"/>
      <c r="D131" s="270"/>
      <c r="E131" s="270"/>
      <c r="F131" s="37">
        <f>SUM(F60:F130)</f>
        <v>196216882</v>
      </c>
      <c r="G131" s="37">
        <f>SUM(G60:G130)-G104-G107-G101</f>
        <v>63164654</v>
      </c>
      <c r="H131" s="37">
        <f>SUM(H60:H130)-H101-H107</f>
        <v>3549776</v>
      </c>
      <c r="I131" s="37">
        <f>SUM(I60:I130)-I104-I107-I101+2144253</f>
        <v>14309390</v>
      </c>
      <c r="J131" s="44"/>
      <c r="K131" s="39">
        <f>SUM(K60:K130)</f>
        <v>5973765</v>
      </c>
      <c r="L131" s="37">
        <f>SUM(L60:L130)-L104-L107</f>
        <v>39331723</v>
      </c>
      <c r="M131" s="11" t="s">
        <v>48</v>
      </c>
    </row>
    <row r="132" spans="1:13" ht="28.5" customHeight="1">
      <c r="A132" s="271" t="s">
        <v>140</v>
      </c>
      <c r="B132" s="272"/>
      <c r="C132" s="272"/>
      <c r="D132" s="272"/>
      <c r="E132" s="272"/>
      <c r="F132" s="148"/>
      <c r="G132" s="148"/>
      <c r="H132" s="148"/>
      <c r="I132" s="148"/>
      <c r="J132" s="120"/>
      <c r="K132" s="148"/>
      <c r="L132" s="148"/>
      <c r="M132" s="149"/>
    </row>
    <row r="133" spans="1:13" ht="28.5" customHeight="1">
      <c r="A133" s="269" t="s">
        <v>49</v>
      </c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</row>
    <row r="134" spans="1:13" ht="34.5" customHeight="1">
      <c r="A134" s="92">
        <v>1</v>
      </c>
      <c r="B134" s="91">
        <v>750</v>
      </c>
      <c r="C134" s="91">
        <v>75019</v>
      </c>
      <c r="D134" s="91">
        <v>6060</v>
      </c>
      <c r="E134" s="98" t="s">
        <v>108</v>
      </c>
      <c r="F134" s="150">
        <f>G134</f>
        <v>5370</v>
      </c>
      <c r="G134" s="150">
        <f>H134</f>
        <v>5370</v>
      </c>
      <c r="H134" s="150">
        <v>5370</v>
      </c>
      <c r="I134" s="91"/>
      <c r="J134" s="93"/>
      <c r="K134" s="78"/>
      <c r="L134" s="91"/>
      <c r="M134" s="91" t="s">
        <v>39</v>
      </c>
    </row>
    <row r="135" spans="1:13" ht="34.5" customHeight="1">
      <c r="A135" s="86">
        <v>2</v>
      </c>
      <c r="B135" s="86">
        <v>750</v>
      </c>
      <c r="C135" s="87">
        <v>75020</v>
      </c>
      <c r="D135" s="87">
        <v>6060</v>
      </c>
      <c r="E135" s="85" t="s">
        <v>50</v>
      </c>
      <c r="F135" s="88">
        <v>50000</v>
      </c>
      <c r="G135" s="88">
        <f>H135</f>
        <v>50000</v>
      </c>
      <c r="H135" s="88">
        <v>50000</v>
      </c>
      <c r="I135" s="89"/>
      <c r="J135" s="77"/>
      <c r="K135" s="96"/>
      <c r="L135" s="90"/>
      <c r="M135" s="86" t="s">
        <v>24</v>
      </c>
    </row>
    <row r="136" spans="1:13" ht="28.5" customHeight="1">
      <c r="A136" s="82">
        <v>3</v>
      </c>
      <c r="B136" s="82">
        <v>750</v>
      </c>
      <c r="C136" s="82">
        <v>75020</v>
      </c>
      <c r="D136" s="82">
        <v>6060</v>
      </c>
      <c r="E136" s="83" t="s">
        <v>109</v>
      </c>
      <c r="F136" s="81">
        <v>5000</v>
      </c>
      <c r="G136" s="81">
        <v>5000</v>
      </c>
      <c r="H136" s="81">
        <v>5000</v>
      </c>
      <c r="I136" s="94"/>
      <c r="J136" s="97"/>
      <c r="K136" s="78"/>
      <c r="L136" s="95"/>
      <c r="M136" s="82" t="s">
        <v>24</v>
      </c>
    </row>
    <row r="137" spans="1:13" ht="15.75" customHeight="1">
      <c r="A137" s="167">
        <v>4</v>
      </c>
      <c r="B137" s="167">
        <v>754</v>
      </c>
      <c r="C137" s="167">
        <v>75404</v>
      </c>
      <c r="D137" s="167">
        <v>6170</v>
      </c>
      <c r="E137" s="160" t="s">
        <v>77</v>
      </c>
      <c r="F137" s="186">
        <v>25000</v>
      </c>
      <c r="G137" s="186">
        <v>25000</v>
      </c>
      <c r="H137" s="186">
        <v>25000</v>
      </c>
      <c r="I137" s="167"/>
      <c r="J137" s="14"/>
      <c r="K137" s="29"/>
      <c r="L137" s="167"/>
      <c r="M137" s="167" t="s">
        <v>39</v>
      </c>
    </row>
    <row r="138" spans="1:13" ht="15.75" customHeight="1">
      <c r="A138" s="168"/>
      <c r="B138" s="168"/>
      <c r="C138" s="168"/>
      <c r="D138" s="168"/>
      <c r="E138" s="161"/>
      <c r="F138" s="187"/>
      <c r="G138" s="187"/>
      <c r="H138" s="187"/>
      <c r="I138" s="168"/>
      <c r="J138" s="14"/>
      <c r="K138" s="29"/>
      <c r="L138" s="168"/>
      <c r="M138" s="168"/>
    </row>
    <row r="139" spans="1:13" ht="15.75" customHeight="1">
      <c r="A139" s="169"/>
      <c r="B139" s="169"/>
      <c r="C139" s="169"/>
      <c r="D139" s="169"/>
      <c r="E139" s="162"/>
      <c r="F139" s="188"/>
      <c r="G139" s="188"/>
      <c r="H139" s="188"/>
      <c r="I139" s="169"/>
      <c r="J139" s="16"/>
      <c r="K139" s="30"/>
      <c r="L139" s="169"/>
      <c r="M139" s="169"/>
    </row>
    <row r="140" spans="1:13" ht="15.75" customHeight="1">
      <c r="A140" s="170">
        <v>5</v>
      </c>
      <c r="B140" s="170">
        <v>754</v>
      </c>
      <c r="C140" s="170">
        <v>75411</v>
      </c>
      <c r="D140" s="170">
        <v>6060</v>
      </c>
      <c r="E140" s="154" t="s">
        <v>116</v>
      </c>
      <c r="F140" s="190">
        <v>6000</v>
      </c>
      <c r="G140" s="190">
        <v>6000</v>
      </c>
      <c r="H140" s="190"/>
      <c r="I140" s="155"/>
      <c r="J140" s="102" t="s">
        <v>18</v>
      </c>
      <c r="K140" s="103">
        <v>6000</v>
      </c>
      <c r="L140" s="155"/>
      <c r="M140" s="170" t="s">
        <v>115</v>
      </c>
    </row>
    <row r="141" spans="1:13" ht="15.75" customHeight="1">
      <c r="A141" s="171"/>
      <c r="B141" s="171"/>
      <c r="C141" s="171"/>
      <c r="D141" s="171"/>
      <c r="E141" s="201"/>
      <c r="F141" s="191"/>
      <c r="G141" s="191"/>
      <c r="H141" s="191"/>
      <c r="I141" s="155"/>
      <c r="J141" s="104" t="s">
        <v>20</v>
      </c>
      <c r="K141" s="35"/>
      <c r="L141" s="155"/>
      <c r="M141" s="171"/>
    </row>
    <row r="142" spans="1:13" ht="15.75" customHeight="1">
      <c r="A142" s="172"/>
      <c r="B142" s="172"/>
      <c r="C142" s="172"/>
      <c r="D142" s="172"/>
      <c r="E142" s="202"/>
      <c r="F142" s="192"/>
      <c r="G142" s="192"/>
      <c r="H142" s="192"/>
      <c r="I142" s="155"/>
      <c r="J142" s="105" t="s">
        <v>21</v>
      </c>
      <c r="K142" s="36"/>
      <c r="L142" s="155"/>
      <c r="M142" s="172"/>
    </row>
    <row r="143" spans="1:13" ht="15.75" customHeight="1">
      <c r="A143" s="159">
        <v>6</v>
      </c>
      <c r="B143" s="159">
        <v>852</v>
      </c>
      <c r="C143" s="159">
        <v>85218</v>
      </c>
      <c r="D143" s="159">
        <v>6060</v>
      </c>
      <c r="E143" s="163" t="s">
        <v>51</v>
      </c>
      <c r="F143" s="158">
        <f>G143</f>
        <v>23138</v>
      </c>
      <c r="G143" s="158">
        <f>H143+I143+K143+K144+K145+L143</f>
        <v>23138</v>
      </c>
      <c r="H143" s="158">
        <f>25000-1862</f>
        <v>23138</v>
      </c>
      <c r="I143" s="159"/>
      <c r="J143" s="101"/>
      <c r="K143" s="31"/>
      <c r="L143" s="159"/>
      <c r="M143" s="159" t="s">
        <v>52</v>
      </c>
    </row>
    <row r="144" spans="1:13" ht="15.75" customHeight="1">
      <c r="A144" s="159"/>
      <c r="B144" s="159"/>
      <c r="C144" s="159"/>
      <c r="D144" s="159"/>
      <c r="E144" s="163"/>
      <c r="F144" s="158"/>
      <c r="G144" s="158"/>
      <c r="H144" s="158"/>
      <c r="I144" s="159"/>
      <c r="J144" s="14"/>
      <c r="K144" s="29"/>
      <c r="L144" s="159"/>
      <c r="M144" s="159"/>
    </row>
    <row r="145" spans="1:13" ht="15.75" customHeight="1">
      <c r="A145" s="159"/>
      <c r="B145" s="159"/>
      <c r="C145" s="159"/>
      <c r="D145" s="159"/>
      <c r="E145" s="163"/>
      <c r="F145" s="158"/>
      <c r="G145" s="158"/>
      <c r="H145" s="158"/>
      <c r="I145" s="159"/>
      <c r="J145" s="16"/>
      <c r="K145" s="30"/>
      <c r="L145" s="159"/>
      <c r="M145" s="159"/>
    </row>
    <row r="146" spans="1:13" ht="15.75" customHeight="1">
      <c r="A146" s="167">
        <v>7</v>
      </c>
      <c r="B146" s="167">
        <v>852</v>
      </c>
      <c r="C146" s="167">
        <v>85295</v>
      </c>
      <c r="D146" s="274" t="s">
        <v>82</v>
      </c>
      <c r="E146" s="160" t="s">
        <v>71</v>
      </c>
      <c r="F146" s="186">
        <v>6500</v>
      </c>
      <c r="G146" s="186">
        <f>H146+I146+K146+K147+K148+L146</f>
        <v>6500</v>
      </c>
      <c r="H146" s="186"/>
      <c r="I146" s="215"/>
      <c r="J146" s="100" t="s">
        <v>18</v>
      </c>
      <c r="K146" s="29">
        <v>327</v>
      </c>
      <c r="L146" s="217">
        <v>6173</v>
      </c>
      <c r="M146" s="159" t="s">
        <v>52</v>
      </c>
    </row>
    <row r="147" spans="1:13" ht="15.75" customHeight="1">
      <c r="A147" s="168"/>
      <c r="B147" s="168"/>
      <c r="C147" s="168"/>
      <c r="D147" s="275"/>
      <c r="E147" s="161"/>
      <c r="F147" s="187"/>
      <c r="G147" s="187"/>
      <c r="H147" s="187"/>
      <c r="I147" s="215"/>
      <c r="J147" s="52" t="s">
        <v>20</v>
      </c>
      <c r="K147" s="29"/>
      <c r="L147" s="217"/>
      <c r="M147" s="159"/>
    </row>
    <row r="148" spans="1:13" ht="15.75" customHeight="1">
      <c r="A148" s="169"/>
      <c r="B148" s="169"/>
      <c r="C148" s="169"/>
      <c r="D148" s="276"/>
      <c r="E148" s="162"/>
      <c r="F148" s="188"/>
      <c r="G148" s="188"/>
      <c r="H148" s="188"/>
      <c r="I148" s="216"/>
      <c r="J148" s="54" t="s">
        <v>21</v>
      </c>
      <c r="K148" s="30"/>
      <c r="L148" s="218"/>
      <c r="M148" s="159"/>
    </row>
    <row r="149" spans="1:13" ht="15" customHeight="1">
      <c r="A149" s="159">
        <v>8</v>
      </c>
      <c r="B149" s="159">
        <v>900</v>
      </c>
      <c r="C149" s="159">
        <v>90095</v>
      </c>
      <c r="D149" s="262" t="s">
        <v>73</v>
      </c>
      <c r="E149" s="163" t="s">
        <v>46</v>
      </c>
      <c r="F149" s="158">
        <v>12000</v>
      </c>
      <c r="G149" s="158">
        <v>12000</v>
      </c>
      <c r="H149" s="158">
        <v>12000</v>
      </c>
      <c r="I149" s="158"/>
      <c r="J149" s="18"/>
      <c r="K149" s="29"/>
      <c r="L149" s="158"/>
      <c r="M149" s="163" t="s">
        <v>90</v>
      </c>
    </row>
    <row r="150" spans="1:13" ht="15.75">
      <c r="A150" s="159"/>
      <c r="B150" s="159"/>
      <c r="C150" s="159"/>
      <c r="D150" s="263"/>
      <c r="E150" s="163"/>
      <c r="F150" s="158"/>
      <c r="G150" s="158"/>
      <c r="H150" s="158"/>
      <c r="I150" s="158"/>
      <c r="J150" s="14"/>
      <c r="K150" s="29"/>
      <c r="L150" s="158"/>
      <c r="M150" s="163"/>
    </row>
    <row r="151" spans="1:13" ht="15.75">
      <c r="A151" s="159"/>
      <c r="B151" s="159"/>
      <c r="C151" s="159"/>
      <c r="D151" s="264"/>
      <c r="E151" s="163"/>
      <c r="F151" s="158"/>
      <c r="G151" s="158"/>
      <c r="H151" s="158"/>
      <c r="I151" s="158"/>
      <c r="J151" s="16"/>
      <c r="K151" s="30"/>
      <c r="L151" s="158"/>
      <c r="M151" s="163"/>
    </row>
    <row r="152" spans="1:13" ht="28.5" customHeight="1">
      <c r="A152" s="270" t="s">
        <v>53</v>
      </c>
      <c r="B152" s="270"/>
      <c r="C152" s="270"/>
      <c r="D152" s="270"/>
      <c r="E152" s="270"/>
      <c r="F152" s="37">
        <f>SUM(F134:F151)</f>
        <v>133008</v>
      </c>
      <c r="G152" s="37">
        <f>SUM(G134:G151)</f>
        <v>133008</v>
      </c>
      <c r="H152" s="37">
        <f>SUM(H134:H151)</f>
        <v>120508</v>
      </c>
      <c r="I152" s="37">
        <f>SUM(I134:I145)</f>
        <v>0</v>
      </c>
      <c r="J152" s="38"/>
      <c r="K152" s="39">
        <f>SUM(K134:K151)</f>
        <v>6327</v>
      </c>
      <c r="L152" s="37">
        <f>SUM(L134:L151)</f>
        <v>6173</v>
      </c>
      <c r="M152" s="33" t="s">
        <v>48</v>
      </c>
    </row>
    <row r="153" spans="1:13" ht="23.25" customHeight="1">
      <c r="A153" s="270" t="s">
        <v>54</v>
      </c>
      <c r="B153" s="270"/>
      <c r="C153" s="270"/>
      <c r="D153" s="270"/>
      <c r="E153" s="270"/>
      <c r="F153" s="37">
        <v>164409</v>
      </c>
      <c r="G153" s="37">
        <f>145894-12000-5000-3370-62987-3613</f>
        <v>58924</v>
      </c>
      <c r="H153" s="37">
        <f>G153</f>
        <v>58924</v>
      </c>
      <c r="I153" s="38"/>
      <c r="J153" s="45"/>
      <c r="K153" s="45"/>
      <c r="L153" s="39"/>
      <c r="M153" s="40" t="s">
        <v>39</v>
      </c>
    </row>
    <row r="154" spans="1:13" ht="30" customHeight="1">
      <c r="A154" s="270" t="s">
        <v>55</v>
      </c>
      <c r="B154" s="270"/>
      <c r="C154" s="270"/>
      <c r="D154" s="270"/>
      <c r="E154" s="270"/>
      <c r="F154" s="37">
        <f>F131+F153+F152</f>
        <v>196514299</v>
      </c>
      <c r="G154" s="37">
        <f>G131+G153+G152</f>
        <v>63356586</v>
      </c>
      <c r="H154" s="37">
        <f>H131+H153+H152</f>
        <v>3729208</v>
      </c>
      <c r="I154" s="37">
        <f>I131+I153+I152</f>
        <v>14309390</v>
      </c>
      <c r="J154" s="38"/>
      <c r="K154" s="39">
        <f>K131+K153+K152</f>
        <v>5980092</v>
      </c>
      <c r="L154" s="37">
        <f>L131+L153+L152</f>
        <v>39337896</v>
      </c>
      <c r="M154" s="6" t="s">
        <v>48</v>
      </c>
    </row>
    <row r="155" spans="1:13" ht="15.75">
      <c r="A155" s="46" t="s">
        <v>56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.75">
      <c r="A156" s="46" t="s">
        <v>57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 t="s">
        <v>58</v>
      </c>
    </row>
    <row r="157" spans="1:13" ht="15.75">
      <c r="A157" s="273" t="s">
        <v>59</v>
      </c>
      <c r="B157" s="273"/>
      <c r="C157" s="273"/>
      <c r="D157" s="273"/>
      <c r="E157" s="273"/>
      <c r="F157" s="273"/>
      <c r="G157" s="273"/>
      <c r="H157" s="273"/>
      <c r="I157" s="46"/>
      <c r="J157" s="46"/>
      <c r="K157" s="46"/>
      <c r="L157" s="46"/>
      <c r="M157" s="46"/>
    </row>
    <row r="158" spans="1:13" ht="16.5">
      <c r="A158" s="307"/>
      <c r="B158" s="307"/>
      <c r="C158" s="307"/>
      <c r="D158" s="307"/>
      <c r="E158" s="307"/>
      <c r="F158" s="57"/>
      <c r="G158" s="57"/>
      <c r="H158" s="57"/>
      <c r="I158" s="46"/>
      <c r="J158" s="46"/>
      <c r="K158" s="46"/>
      <c r="L158" s="46"/>
      <c r="M158" s="46"/>
    </row>
    <row r="159" spans="1:13" ht="20.25">
      <c r="A159" s="277" t="s">
        <v>60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</row>
    <row r="160" spans="1:13" ht="15" customHeight="1">
      <c r="A160" s="159">
        <v>1</v>
      </c>
      <c r="B160" s="159">
        <v>600</v>
      </c>
      <c r="C160" s="159">
        <v>60014</v>
      </c>
      <c r="D160" s="165" t="s">
        <v>61</v>
      </c>
      <c r="E160" s="163" t="s">
        <v>113</v>
      </c>
      <c r="F160" s="158">
        <v>700000</v>
      </c>
      <c r="G160" s="158">
        <f>H160+I160+K160+K161+K162+L160</f>
        <v>700000</v>
      </c>
      <c r="H160" s="164">
        <v>100000</v>
      </c>
      <c r="I160" s="158">
        <v>400000</v>
      </c>
      <c r="J160" s="12" t="s">
        <v>18</v>
      </c>
      <c r="K160" s="135"/>
      <c r="L160" s="159"/>
      <c r="M160" s="160" t="s">
        <v>24</v>
      </c>
    </row>
    <row r="161" spans="1:13" s="47" customFormat="1" ht="15.75">
      <c r="A161" s="159"/>
      <c r="B161" s="159"/>
      <c r="C161" s="159"/>
      <c r="D161" s="165"/>
      <c r="E161" s="163"/>
      <c r="F161" s="158"/>
      <c r="G161" s="158"/>
      <c r="H161" s="164"/>
      <c r="I161" s="158"/>
      <c r="J161" s="14" t="s">
        <v>20</v>
      </c>
      <c r="K161" s="136">
        <v>200000</v>
      </c>
      <c r="L161" s="159"/>
      <c r="M161" s="160"/>
    </row>
    <row r="162" spans="1:13" s="48" customFormat="1" ht="15.75">
      <c r="A162" s="159"/>
      <c r="B162" s="159"/>
      <c r="C162" s="159"/>
      <c r="D162" s="165"/>
      <c r="E162" s="163"/>
      <c r="F162" s="158"/>
      <c r="G162" s="158"/>
      <c r="H162" s="164"/>
      <c r="I162" s="158"/>
      <c r="J162" s="16" t="s">
        <v>21</v>
      </c>
      <c r="K162" s="30"/>
      <c r="L162" s="159"/>
      <c r="M162" s="160"/>
    </row>
    <row r="163" spans="1:13" ht="15.75" customHeight="1">
      <c r="A163" s="167">
        <v>2</v>
      </c>
      <c r="B163" s="170">
        <v>600</v>
      </c>
      <c r="C163" s="170">
        <v>60014</v>
      </c>
      <c r="D163" s="173" t="s">
        <v>61</v>
      </c>
      <c r="E163" s="154" t="s">
        <v>124</v>
      </c>
      <c r="F163" s="190">
        <f>G163</f>
        <v>660000</v>
      </c>
      <c r="G163" s="190">
        <f>H163+I163+K163+K164+K165+L163</f>
        <v>660000</v>
      </c>
      <c r="H163" s="348"/>
      <c r="I163" s="190">
        <v>500000</v>
      </c>
      <c r="J163" s="12" t="s">
        <v>18</v>
      </c>
      <c r="K163" s="95"/>
      <c r="L163" s="170"/>
      <c r="M163" s="154" t="s">
        <v>24</v>
      </c>
    </row>
    <row r="164" spans="1:13" ht="15.75">
      <c r="A164" s="168"/>
      <c r="B164" s="171"/>
      <c r="C164" s="171"/>
      <c r="D164" s="174"/>
      <c r="E164" s="201"/>
      <c r="F164" s="191"/>
      <c r="G164" s="191"/>
      <c r="H164" s="349"/>
      <c r="I164" s="191"/>
      <c r="J164" s="14" t="s">
        <v>20</v>
      </c>
      <c r="K164" s="137">
        <v>160000</v>
      </c>
      <c r="L164" s="171"/>
      <c r="M164" s="201"/>
    </row>
    <row r="165" spans="1:13" ht="15.75">
      <c r="A165" s="169"/>
      <c r="B165" s="172"/>
      <c r="C165" s="172"/>
      <c r="D165" s="175"/>
      <c r="E165" s="202"/>
      <c r="F165" s="192"/>
      <c r="G165" s="192"/>
      <c r="H165" s="350"/>
      <c r="I165" s="192"/>
      <c r="J165" s="16" t="s">
        <v>21</v>
      </c>
      <c r="K165" s="36"/>
      <c r="L165" s="172"/>
      <c r="M165" s="202"/>
    </row>
    <row r="166" spans="1:13" ht="15.75">
      <c r="A166" s="159">
        <v>3</v>
      </c>
      <c r="B166" s="155">
        <v>600</v>
      </c>
      <c r="C166" s="155">
        <v>60014</v>
      </c>
      <c r="D166" s="157" t="s">
        <v>61</v>
      </c>
      <c r="E166" s="156" t="s">
        <v>125</v>
      </c>
      <c r="F166" s="153">
        <f>G166</f>
        <v>640000</v>
      </c>
      <c r="G166" s="153">
        <f>H166+I166+K166+K167+K168+L166</f>
        <v>640000</v>
      </c>
      <c r="H166" s="166"/>
      <c r="I166" s="190">
        <v>640000</v>
      </c>
      <c r="J166" s="114"/>
      <c r="K166" s="95"/>
      <c r="L166" s="155"/>
      <c r="M166" s="160" t="s">
        <v>24</v>
      </c>
    </row>
    <row r="167" spans="1:13" ht="15.75">
      <c r="A167" s="159"/>
      <c r="B167" s="155"/>
      <c r="C167" s="155"/>
      <c r="D167" s="157"/>
      <c r="E167" s="156"/>
      <c r="F167" s="153"/>
      <c r="G167" s="153"/>
      <c r="H167" s="166"/>
      <c r="I167" s="191"/>
      <c r="J167" s="42"/>
      <c r="K167" s="137"/>
      <c r="L167" s="155"/>
      <c r="M167" s="160"/>
    </row>
    <row r="168" spans="1:13" ht="15.75">
      <c r="A168" s="159"/>
      <c r="B168" s="155"/>
      <c r="C168" s="155"/>
      <c r="D168" s="157"/>
      <c r="E168" s="156"/>
      <c r="F168" s="153"/>
      <c r="G168" s="153"/>
      <c r="H168" s="166"/>
      <c r="I168" s="192"/>
      <c r="J168" s="118"/>
      <c r="K168" s="36"/>
      <c r="L168" s="155"/>
      <c r="M168" s="160"/>
    </row>
    <row r="169" spans="1:13" s="41" customFormat="1" ht="15" customHeight="1">
      <c r="A169" s="155">
        <v>4</v>
      </c>
      <c r="B169" s="155">
        <v>600</v>
      </c>
      <c r="C169" s="155">
        <v>60014</v>
      </c>
      <c r="D169" s="157" t="s">
        <v>61</v>
      </c>
      <c r="E169" s="156" t="s">
        <v>137</v>
      </c>
      <c r="F169" s="153">
        <v>1200000</v>
      </c>
      <c r="G169" s="153">
        <f>H169+I169+K169+K170+K171+L169</f>
        <v>600000</v>
      </c>
      <c r="H169" s="153"/>
      <c r="I169" s="153">
        <v>600000</v>
      </c>
      <c r="J169" s="114"/>
      <c r="K169" s="115"/>
      <c r="L169" s="153"/>
      <c r="M169" s="154" t="s">
        <v>24</v>
      </c>
    </row>
    <row r="170" spans="1:13" s="41" customFormat="1" ht="15.75">
      <c r="A170" s="155"/>
      <c r="B170" s="155"/>
      <c r="C170" s="155"/>
      <c r="D170" s="157"/>
      <c r="E170" s="156"/>
      <c r="F170" s="153"/>
      <c r="G170" s="153"/>
      <c r="H170" s="153"/>
      <c r="I170" s="153"/>
      <c r="J170" s="42"/>
      <c r="K170" s="35"/>
      <c r="L170" s="153"/>
      <c r="M170" s="154"/>
    </row>
    <row r="171" spans="1:13" s="41" customFormat="1" ht="15.75" customHeight="1">
      <c r="A171" s="155"/>
      <c r="B171" s="155"/>
      <c r="C171" s="155"/>
      <c r="D171" s="157"/>
      <c r="E171" s="156"/>
      <c r="F171" s="153"/>
      <c r="G171" s="153"/>
      <c r="H171" s="153"/>
      <c r="I171" s="153"/>
      <c r="J171" s="118"/>
      <c r="K171" s="36"/>
      <c r="L171" s="153"/>
      <c r="M171" s="154"/>
    </row>
    <row r="172" spans="1:13" ht="16.5" customHeight="1">
      <c r="A172" s="159">
        <v>5</v>
      </c>
      <c r="B172" s="159">
        <v>600</v>
      </c>
      <c r="C172" s="159">
        <v>60014</v>
      </c>
      <c r="D172" s="165" t="s">
        <v>61</v>
      </c>
      <c r="E172" s="163" t="s">
        <v>138</v>
      </c>
      <c r="F172" s="158">
        <f>G172</f>
        <v>10000</v>
      </c>
      <c r="G172" s="158">
        <f>H172+I172+K172+K173+K174+L172</f>
        <v>10000</v>
      </c>
      <c r="H172" s="164"/>
      <c r="I172" s="158"/>
      <c r="J172" s="12" t="s">
        <v>18</v>
      </c>
      <c r="K172" s="135"/>
      <c r="L172" s="159"/>
      <c r="M172" s="160" t="s">
        <v>24</v>
      </c>
    </row>
    <row r="173" spans="1:13" ht="15.75">
      <c r="A173" s="159"/>
      <c r="B173" s="159"/>
      <c r="C173" s="159"/>
      <c r="D173" s="165"/>
      <c r="E173" s="163"/>
      <c r="F173" s="158"/>
      <c r="G173" s="158"/>
      <c r="H173" s="164"/>
      <c r="I173" s="158"/>
      <c r="J173" s="14" t="s">
        <v>20</v>
      </c>
      <c r="K173" s="136">
        <v>10000</v>
      </c>
      <c r="L173" s="159"/>
      <c r="M173" s="161"/>
    </row>
    <row r="174" spans="1:13" ht="15.75">
      <c r="A174" s="159"/>
      <c r="B174" s="159"/>
      <c r="C174" s="159"/>
      <c r="D174" s="165"/>
      <c r="E174" s="163"/>
      <c r="F174" s="158"/>
      <c r="G174" s="158"/>
      <c r="H174" s="164"/>
      <c r="I174" s="158"/>
      <c r="J174" s="16" t="s">
        <v>21</v>
      </c>
      <c r="K174" s="30"/>
      <c r="L174" s="159"/>
      <c r="M174" s="162"/>
    </row>
    <row r="175" spans="1:13" s="131" customFormat="1" ht="15.75">
      <c r="A175" s="167">
        <v>6</v>
      </c>
      <c r="B175" s="170">
        <v>600</v>
      </c>
      <c r="C175" s="170">
        <v>60014</v>
      </c>
      <c r="D175" s="173" t="s">
        <v>61</v>
      </c>
      <c r="E175" s="154" t="s">
        <v>134</v>
      </c>
      <c r="F175" s="190">
        <f>G175</f>
        <v>560000</v>
      </c>
      <c r="G175" s="190">
        <f>H175+I175+K175+K176+K177+L175</f>
        <v>560000</v>
      </c>
      <c r="H175" s="348"/>
      <c r="I175" s="190">
        <v>280000</v>
      </c>
      <c r="J175" s="12" t="s">
        <v>18</v>
      </c>
      <c r="K175" s="35"/>
      <c r="L175" s="170"/>
      <c r="M175" s="154" t="s">
        <v>24</v>
      </c>
    </row>
    <row r="176" spans="1:13" s="131" customFormat="1" ht="15.75">
      <c r="A176" s="168"/>
      <c r="B176" s="171"/>
      <c r="C176" s="171"/>
      <c r="D176" s="174"/>
      <c r="E176" s="201"/>
      <c r="F176" s="191"/>
      <c r="G176" s="191"/>
      <c r="H176" s="349"/>
      <c r="I176" s="191"/>
      <c r="J176" s="14" t="s">
        <v>20</v>
      </c>
      <c r="K176" s="35">
        <v>280000</v>
      </c>
      <c r="L176" s="171"/>
      <c r="M176" s="201"/>
    </row>
    <row r="177" spans="1:13" s="131" customFormat="1" ht="15.75">
      <c r="A177" s="169"/>
      <c r="B177" s="172"/>
      <c r="C177" s="172"/>
      <c r="D177" s="175"/>
      <c r="E177" s="202"/>
      <c r="F177" s="192"/>
      <c r="G177" s="192"/>
      <c r="H177" s="350"/>
      <c r="I177" s="192"/>
      <c r="J177" s="16" t="s">
        <v>21</v>
      </c>
      <c r="K177" s="35"/>
      <c r="L177" s="172"/>
      <c r="M177" s="202"/>
    </row>
    <row r="178" spans="1:13" ht="15.75">
      <c r="A178" s="167">
        <v>7</v>
      </c>
      <c r="B178" s="170">
        <v>600</v>
      </c>
      <c r="C178" s="170">
        <v>60014</v>
      </c>
      <c r="D178" s="173" t="s">
        <v>61</v>
      </c>
      <c r="E178" s="154" t="s">
        <v>126</v>
      </c>
      <c r="F178" s="190">
        <f>G178</f>
        <v>310000</v>
      </c>
      <c r="G178" s="190">
        <f>H178+I178+K178+K179+K180+L178</f>
        <v>310000</v>
      </c>
      <c r="H178" s="348"/>
      <c r="I178" s="190">
        <v>155000</v>
      </c>
      <c r="J178" s="12" t="s">
        <v>18</v>
      </c>
      <c r="K178" s="95"/>
      <c r="L178" s="170"/>
      <c r="M178" s="154" t="s">
        <v>24</v>
      </c>
    </row>
    <row r="179" spans="1:13" ht="15.75">
      <c r="A179" s="168"/>
      <c r="B179" s="171"/>
      <c r="C179" s="171"/>
      <c r="D179" s="174"/>
      <c r="E179" s="201"/>
      <c r="F179" s="191"/>
      <c r="G179" s="191"/>
      <c r="H179" s="349"/>
      <c r="I179" s="191"/>
      <c r="J179" s="14" t="s">
        <v>20</v>
      </c>
      <c r="K179" s="137">
        <v>155000</v>
      </c>
      <c r="L179" s="171"/>
      <c r="M179" s="201"/>
    </row>
    <row r="180" spans="1:13" ht="15.75">
      <c r="A180" s="169"/>
      <c r="B180" s="172"/>
      <c r="C180" s="172"/>
      <c r="D180" s="175"/>
      <c r="E180" s="202"/>
      <c r="F180" s="192"/>
      <c r="G180" s="192"/>
      <c r="H180" s="350"/>
      <c r="I180" s="192"/>
      <c r="J180" s="16" t="s">
        <v>21</v>
      </c>
      <c r="K180" s="36"/>
      <c r="L180" s="172"/>
      <c r="M180" s="202"/>
    </row>
    <row r="181" spans="1:13" ht="15.75">
      <c r="A181" s="159">
        <v>8</v>
      </c>
      <c r="B181" s="155">
        <v>600</v>
      </c>
      <c r="C181" s="155">
        <v>60014</v>
      </c>
      <c r="D181" s="157" t="s">
        <v>62</v>
      </c>
      <c r="E181" s="156" t="s">
        <v>132</v>
      </c>
      <c r="F181" s="153">
        <f>G181</f>
        <v>400000</v>
      </c>
      <c r="G181" s="153">
        <f>H181+I181+K181+K182+K183+L181</f>
        <v>400000</v>
      </c>
      <c r="H181" s="166"/>
      <c r="I181" s="190">
        <v>400000</v>
      </c>
      <c r="J181" s="12"/>
      <c r="K181" s="95"/>
      <c r="L181" s="155"/>
      <c r="M181" s="154" t="s">
        <v>19</v>
      </c>
    </row>
    <row r="182" spans="1:13" ht="15.75">
      <c r="A182" s="159"/>
      <c r="B182" s="155"/>
      <c r="C182" s="155"/>
      <c r="D182" s="157"/>
      <c r="E182" s="156"/>
      <c r="F182" s="153"/>
      <c r="G182" s="153"/>
      <c r="H182" s="166"/>
      <c r="I182" s="191"/>
      <c r="J182" s="14"/>
      <c r="K182" s="137"/>
      <c r="L182" s="155"/>
      <c r="M182" s="201"/>
    </row>
    <row r="183" spans="1:13" ht="15.75">
      <c r="A183" s="159"/>
      <c r="B183" s="155"/>
      <c r="C183" s="155"/>
      <c r="D183" s="157"/>
      <c r="E183" s="156"/>
      <c r="F183" s="153"/>
      <c r="G183" s="153"/>
      <c r="H183" s="166"/>
      <c r="I183" s="192"/>
      <c r="J183" s="16"/>
      <c r="K183" s="36"/>
      <c r="L183" s="155"/>
      <c r="M183" s="202"/>
    </row>
    <row r="184" spans="1:13" ht="15.75" customHeight="1">
      <c r="A184" s="167">
        <v>9</v>
      </c>
      <c r="B184" s="170">
        <v>600</v>
      </c>
      <c r="C184" s="170">
        <v>60014</v>
      </c>
      <c r="D184" s="173" t="s">
        <v>62</v>
      </c>
      <c r="E184" s="154" t="s">
        <v>114</v>
      </c>
      <c r="F184" s="190">
        <f>G184</f>
        <v>280000</v>
      </c>
      <c r="G184" s="190">
        <f>H184+I184+K184+K185+K186+L184</f>
        <v>280000</v>
      </c>
      <c r="H184" s="348"/>
      <c r="I184" s="190">
        <v>200000</v>
      </c>
      <c r="J184" s="12" t="s">
        <v>18</v>
      </c>
      <c r="K184" s="95"/>
      <c r="L184" s="170"/>
      <c r="M184" s="154" t="s">
        <v>19</v>
      </c>
    </row>
    <row r="185" spans="1:13" ht="15.75">
      <c r="A185" s="168"/>
      <c r="B185" s="171"/>
      <c r="C185" s="171"/>
      <c r="D185" s="174"/>
      <c r="E185" s="201"/>
      <c r="F185" s="191"/>
      <c r="G185" s="191"/>
      <c r="H185" s="349"/>
      <c r="I185" s="191"/>
      <c r="J185" s="14" t="s">
        <v>20</v>
      </c>
      <c r="K185" s="137">
        <v>80000</v>
      </c>
      <c r="L185" s="171"/>
      <c r="M185" s="201"/>
    </row>
    <row r="186" spans="1:13" ht="15.75">
      <c r="A186" s="169"/>
      <c r="B186" s="172"/>
      <c r="C186" s="172"/>
      <c r="D186" s="175"/>
      <c r="E186" s="202"/>
      <c r="F186" s="192"/>
      <c r="G186" s="192"/>
      <c r="H186" s="350"/>
      <c r="I186" s="192"/>
      <c r="J186" s="16" t="s">
        <v>21</v>
      </c>
      <c r="K186" s="36"/>
      <c r="L186" s="172"/>
      <c r="M186" s="202"/>
    </row>
    <row r="187" spans="1:13" s="129" customFormat="1" ht="15.75">
      <c r="A187" s="167">
        <v>10</v>
      </c>
      <c r="B187" s="155">
        <v>600</v>
      </c>
      <c r="C187" s="155">
        <v>60014</v>
      </c>
      <c r="D187" s="157" t="s">
        <v>62</v>
      </c>
      <c r="E187" s="154" t="s">
        <v>118</v>
      </c>
      <c r="F187" s="153">
        <f>G187</f>
        <v>475000</v>
      </c>
      <c r="G187" s="153">
        <f>H187+I187+K187+K188+K189+L187</f>
        <v>475000</v>
      </c>
      <c r="H187" s="348"/>
      <c r="I187" s="190">
        <v>475000</v>
      </c>
      <c r="J187" s="14"/>
      <c r="K187" s="35"/>
      <c r="L187" s="170"/>
      <c r="M187" s="156" t="s">
        <v>19</v>
      </c>
    </row>
    <row r="188" spans="1:13" s="129" customFormat="1" ht="15.75">
      <c r="A188" s="168"/>
      <c r="B188" s="155"/>
      <c r="C188" s="155"/>
      <c r="D188" s="157"/>
      <c r="E188" s="201"/>
      <c r="F188" s="153"/>
      <c r="G188" s="153"/>
      <c r="H188" s="349"/>
      <c r="I188" s="191"/>
      <c r="J188" s="14"/>
      <c r="K188" s="35"/>
      <c r="L188" s="171"/>
      <c r="M188" s="156"/>
    </row>
    <row r="189" spans="1:13" s="129" customFormat="1" ht="15.75">
      <c r="A189" s="169"/>
      <c r="B189" s="155"/>
      <c r="C189" s="155"/>
      <c r="D189" s="157"/>
      <c r="E189" s="202"/>
      <c r="F189" s="153"/>
      <c r="G189" s="153"/>
      <c r="H189" s="350"/>
      <c r="I189" s="192"/>
      <c r="J189" s="14"/>
      <c r="K189" s="35"/>
      <c r="L189" s="172"/>
      <c r="M189" s="156"/>
    </row>
    <row r="190" spans="1:13" s="131" customFormat="1" ht="15.75" customHeight="1">
      <c r="A190" s="167">
        <v>11</v>
      </c>
      <c r="B190" s="170">
        <v>600</v>
      </c>
      <c r="C190" s="170">
        <v>60014</v>
      </c>
      <c r="D190" s="173" t="s">
        <v>62</v>
      </c>
      <c r="E190" s="154" t="s">
        <v>127</v>
      </c>
      <c r="F190" s="190">
        <f>G190</f>
        <v>550000</v>
      </c>
      <c r="G190" s="186">
        <f>H190+I190+K190+K191+K192+L190</f>
        <v>550000</v>
      </c>
      <c r="H190" s="348"/>
      <c r="I190" s="190">
        <v>350000</v>
      </c>
      <c r="J190" s="12" t="s">
        <v>18</v>
      </c>
      <c r="K190" s="95"/>
      <c r="L190" s="170"/>
      <c r="M190" s="154" t="s">
        <v>19</v>
      </c>
    </row>
    <row r="191" spans="1:13" s="131" customFormat="1" ht="15.75">
      <c r="A191" s="168"/>
      <c r="B191" s="171"/>
      <c r="C191" s="171"/>
      <c r="D191" s="174"/>
      <c r="E191" s="201"/>
      <c r="F191" s="191"/>
      <c r="G191" s="187"/>
      <c r="H191" s="349"/>
      <c r="I191" s="191"/>
      <c r="J191" s="14" t="s">
        <v>20</v>
      </c>
      <c r="K191" s="137">
        <v>200000</v>
      </c>
      <c r="L191" s="171"/>
      <c r="M191" s="201"/>
    </row>
    <row r="192" spans="1:13" s="131" customFormat="1" ht="15.75">
      <c r="A192" s="169"/>
      <c r="B192" s="172"/>
      <c r="C192" s="172"/>
      <c r="D192" s="175"/>
      <c r="E192" s="202"/>
      <c r="F192" s="192"/>
      <c r="G192" s="188"/>
      <c r="H192" s="350"/>
      <c r="I192" s="192"/>
      <c r="J192" s="16" t="s">
        <v>21</v>
      </c>
      <c r="K192" s="36"/>
      <c r="L192" s="172"/>
      <c r="M192" s="202"/>
    </row>
    <row r="193" spans="1:13" ht="16.5" customHeight="1">
      <c r="A193" s="159">
        <v>12</v>
      </c>
      <c r="B193" s="155">
        <v>600</v>
      </c>
      <c r="C193" s="155">
        <v>60014</v>
      </c>
      <c r="D193" s="157" t="s">
        <v>62</v>
      </c>
      <c r="E193" s="156" t="s">
        <v>117</v>
      </c>
      <c r="F193" s="153">
        <f>G193</f>
        <v>280000</v>
      </c>
      <c r="G193" s="153">
        <f>H193+I193+K193+K194+K195+L193</f>
        <v>280000</v>
      </c>
      <c r="H193" s="166"/>
      <c r="I193" s="153">
        <v>200000</v>
      </c>
      <c r="J193" s="114" t="s">
        <v>18</v>
      </c>
      <c r="K193" s="95"/>
      <c r="L193" s="155"/>
      <c r="M193" s="156" t="s">
        <v>19</v>
      </c>
    </row>
    <row r="194" spans="1:13" ht="15.75">
      <c r="A194" s="159"/>
      <c r="B194" s="155"/>
      <c r="C194" s="155"/>
      <c r="D194" s="157"/>
      <c r="E194" s="156"/>
      <c r="F194" s="153"/>
      <c r="G194" s="153"/>
      <c r="H194" s="166"/>
      <c r="I194" s="153"/>
      <c r="J194" s="42" t="s">
        <v>20</v>
      </c>
      <c r="K194" s="137">
        <v>80000</v>
      </c>
      <c r="L194" s="155"/>
      <c r="M194" s="156"/>
    </row>
    <row r="195" spans="1:13" ht="15.75">
      <c r="A195" s="159"/>
      <c r="B195" s="155"/>
      <c r="C195" s="155"/>
      <c r="D195" s="157"/>
      <c r="E195" s="156"/>
      <c r="F195" s="153"/>
      <c r="G195" s="153"/>
      <c r="H195" s="166"/>
      <c r="I195" s="153"/>
      <c r="J195" s="118" t="s">
        <v>21</v>
      </c>
      <c r="K195" s="36"/>
      <c r="L195" s="155"/>
      <c r="M195" s="156"/>
    </row>
    <row r="196" spans="1:13" ht="16.5" customHeight="1">
      <c r="A196" s="159">
        <v>13</v>
      </c>
      <c r="B196" s="155">
        <v>600</v>
      </c>
      <c r="C196" s="155">
        <v>60014</v>
      </c>
      <c r="D196" s="157" t="s">
        <v>62</v>
      </c>
      <c r="E196" s="156" t="s">
        <v>135</v>
      </c>
      <c r="F196" s="153">
        <f>G196</f>
        <v>390000</v>
      </c>
      <c r="G196" s="153">
        <f>H196+I196+K196+K197+K198+L196</f>
        <v>390000</v>
      </c>
      <c r="H196" s="166"/>
      <c r="I196" s="153">
        <v>390000</v>
      </c>
      <c r="J196" s="114"/>
      <c r="K196" s="95"/>
      <c r="L196" s="155"/>
      <c r="M196" s="156" t="s">
        <v>19</v>
      </c>
    </row>
    <row r="197" spans="1:13" ht="15.75">
      <c r="A197" s="159"/>
      <c r="B197" s="155"/>
      <c r="C197" s="155"/>
      <c r="D197" s="157"/>
      <c r="E197" s="156"/>
      <c r="F197" s="153"/>
      <c r="G197" s="153"/>
      <c r="H197" s="166"/>
      <c r="I197" s="153"/>
      <c r="J197" s="42"/>
      <c r="K197" s="137"/>
      <c r="L197" s="155"/>
      <c r="M197" s="156"/>
    </row>
    <row r="198" spans="1:13" ht="15.75">
      <c r="A198" s="159"/>
      <c r="B198" s="155"/>
      <c r="C198" s="155"/>
      <c r="D198" s="157"/>
      <c r="E198" s="156"/>
      <c r="F198" s="153"/>
      <c r="G198" s="153"/>
      <c r="H198" s="166"/>
      <c r="I198" s="153"/>
      <c r="J198" s="118"/>
      <c r="K198" s="36"/>
      <c r="L198" s="155"/>
      <c r="M198" s="156"/>
    </row>
    <row r="199" spans="1:13" s="131" customFormat="1" ht="15" customHeight="1">
      <c r="A199" s="159">
        <v>14</v>
      </c>
      <c r="B199" s="155">
        <v>600</v>
      </c>
      <c r="C199" s="155">
        <v>60014</v>
      </c>
      <c r="D199" s="157" t="s">
        <v>62</v>
      </c>
      <c r="E199" s="156" t="s">
        <v>131</v>
      </c>
      <c r="F199" s="153">
        <f>G199</f>
        <v>300000</v>
      </c>
      <c r="G199" s="153">
        <f>H199+I199+K199+K200+K201+L199</f>
        <v>300000</v>
      </c>
      <c r="H199" s="166"/>
      <c r="I199" s="153">
        <v>220000</v>
      </c>
      <c r="J199" s="114" t="s">
        <v>18</v>
      </c>
      <c r="K199" s="95"/>
      <c r="L199" s="155"/>
      <c r="M199" s="156" t="s">
        <v>19</v>
      </c>
    </row>
    <row r="200" spans="1:13" s="131" customFormat="1" ht="15.75">
      <c r="A200" s="159"/>
      <c r="B200" s="155"/>
      <c r="C200" s="155"/>
      <c r="D200" s="157"/>
      <c r="E200" s="156"/>
      <c r="F200" s="153"/>
      <c r="G200" s="153"/>
      <c r="H200" s="166"/>
      <c r="I200" s="153"/>
      <c r="J200" s="42" t="s">
        <v>20</v>
      </c>
      <c r="K200" s="137">
        <v>80000</v>
      </c>
      <c r="L200" s="155"/>
      <c r="M200" s="156"/>
    </row>
    <row r="201" spans="1:13" s="131" customFormat="1" ht="15.75">
      <c r="A201" s="159"/>
      <c r="B201" s="155"/>
      <c r="C201" s="155"/>
      <c r="D201" s="157"/>
      <c r="E201" s="156"/>
      <c r="F201" s="153"/>
      <c r="G201" s="153"/>
      <c r="H201" s="166"/>
      <c r="I201" s="153"/>
      <c r="J201" s="118" t="s">
        <v>21</v>
      </c>
      <c r="K201" s="36"/>
      <c r="L201" s="155"/>
      <c r="M201" s="156"/>
    </row>
    <row r="202" spans="1:13" s="131" customFormat="1" ht="15" customHeight="1">
      <c r="A202" s="159">
        <v>15</v>
      </c>
      <c r="B202" s="155">
        <v>600</v>
      </c>
      <c r="C202" s="155">
        <v>60014</v>
      </c>
      <c r="D202" s="157" t="s">
        <v>62</v>
      </c>
      <c r="E202" s="156" t="s">
        <v>133</v>
      </c>
      <c r="F202" s="153">
        <f>G202</f>
        <v>400000</v>
      </c>
      <c r="G202" s="153">
        <f>H202+I202+K202+K203+K204+L202</f>
        <v>400000</v>
      </c>
      <c r="H202" s="166"/>
      <c r="I202" s="153">
        <v>400000</v>
      </c>
      <c r="J202" s="114"/>
      <c r="K202" s="95"/>
      <c r="L202" s="155"/>
      <c r="M202" s="156" t="s">
        <v>19</v>
      </c>
    </row>
    <row r="203" spans="1:13" s="131" customFormat="1" ht="15.75">
      <c r="A203" s="159"/>
      <c r="B203" s="155"/>
      <c r="C203" s="155"/>
      <c r="D203" s="157"/>
      <c r="E203" s="156"/>
      <c r="F203" s="153"/>
      <c r="G203" s="153"/>
      <c r="H203" s="166"/>
      <c r="I203" s="153"/>
      <c r="J203" s="42"/>
      <c r="K203" s="137"/>
      <c r="L203" s="155"/>
      <c r="M203" s="156"/>
    </row>
    <row r="204" spans="1:13" s="131" customFormat="1" ht="15.75">
      <c r="A204" s="159"/>
      <c r="B204" s="155"/>
      <c r="C204" s="155"/>
      <c r="D204" s="157"/>
      <c r="E204" s="156"/>
      <c r="F204" s="153"/>
      <c r="G204" s="153"/>
      <c r="H204" s="166"/>
      <c r="I204" s="153"/>
      <c r="J204" s="118"/>
      <c r="K204" s="36"/>
      <c r="L204" s="155"/>
      <c r="M204" s="156"/>
    </row>
    <row r="205" spans="1:13" s="131" customFormat="1" ht="15" customHeight="1">
      <c r="A205" s="159">
        <v>16</v>
      </c>
      <c r="B205" s="155">
        <v>600</v>
      </c>
      <c r="C205" s="155">
        <v>60014</v>
      </c>
      <c r="D205" s="157" t="s">
        <v>62</v>
      </c>
      <c r="E205" s="156" t="s">
        <v>130</v>
      </c>
      <c r="F205" s="153">
        <f>G205</f>
        <v>540000</v>
      </c>
      <c r="G205" s="153">
        <f>H205+I205+K205+K206+K207+L205</f>
        <v>540000</v>
      </c>
      <c r="H205" s="166"/>
      <c r="I205" s="153">
        <v>450000</v>
      </c>
      <c r="J205" s="114" t="s">
        <v>18</v>
      </c>
      <c r="K205" s="95"/>
      <c r="L205" s="155"/>
      <c r="M205" s="156" t="s">
        <v>19</v>
      </c>
    </row>
    <row r="206" spans="1:13" s="131" customFormat="1" ht="15.75">
      <c r="A206" s="159"/>
      <c r="B206" s="155"/>
      <c r="C206" s="155"/>
      <c r="D206" s="157"/>
      <c r="E206" s="156"/>
      <c r="F206" s="153"/>
      <c r="G206" s="153"/>
      <c r="H206" s="166"/>
      <c r="I206" s="153"/>
      <c r="J206" s="42" t="s">
        <v>20</v>
      </c>
      <c r="K206" s="137">
        <v>90000</v>
      </c>
      <c r="L206" s="155"/>
      <c r="M206" s="156"/>
    </row>
    <row r="207" spans="1:13" s="131" customFormat="1" ht="15.75">
      <c r="A207" s="159"/>
      <c r="B207" s="155"/>
      <c r="C207" s="155"/>
      <c r="D207" s="157"/>
      <c r="E207" s="156"/>
      <c r="F207" s="153"/>
      <c r="G207" s="153"/>
      <c r="H207" s="166"/>
      <c r="I207" s="153"/>
      <c r="J207" s="118" t="s">
        <v>21</v>
      </c>
      <c r="K207" s="36"/>
      <c r="L207" s="155"/>
      <c r="M207" s="156"/>
    </row>
    <row r="208" spans="1:13" s="131" customFormat="1" ht="16.5" customHeight="1">
      <c r="A208" s="159">
        <v>17</v>
      </c>
      <c r="B208" s="155">
        <v>600</v>
      </c>
      <c r="C208" s="155">
        <v>60014</v>
      </c>
      <c r="D208" s="157" t="s">
        <v>62</v>
      </c>
      <c r="E208" s="156" t="s">
        <v>128</v>
      </c>
      <c r="F208" s="153">
        <f>G208</f>
        <v>210000</v>
      </c>
      <c r="G208" s="153">
        <f>H208+I208+K208+K209+K210+L208</f>
        <v>210000</v>
      </c>
      <c r="H208" s="166"/>
      <c r="I208" s="153">
        <v>170000</v>
      </c>
      <c r="J208" s="114" t="s">
        <v>18</v>
      </c>
      <c r="K208" s="95"/>
      <c r="L208" s="155"/>
      <c r="M208" s="156" t="s">
        <v>19</v>
      </c>
    </row>
    <row r="209" spans="1:13" s="131" customFormat="1" ht="15.75">
      <c r="A209" s="159"/>
      <c r="B209" s="155"/>
      <c r="C209" s="155"/>
      <c r="D209" s="157"/>
      <c r="E209" s="156"/>
      <c r="F209" s="153"/>
      <c r="G209" s="153"/>
      <c r="H209" s="166"/>
      <c r="I209" s="153"/>
      <c r="J209" s="42" t="s">
        <v>20</v>
      </c>
      <c r="K209" s="137">
        <v>40000</v>
      </c>
      <c r="L209" s="155"/>
      <c r="M209" s="156"/>
    </row>
    <row r="210" spans="1:13" s="131" customFormat="1" ht="15.75">
      <c r="A210" s="159"/>
      <c r="B210" s="155"/>
      <c r="C210" s="155"/>
      <c r="D210" s="157"/>
      <c r="E210" s="156"/>
      <c r="F210" s="153"/>
      <c r="G210" s="153"/>
      <c r="H210" s="166"/>
      <c r="I210" s="153"/>
      <c r="J210" s="118" t="s">
        <v>21</v>
      </c>
      <c r="K210" s="36"/>
      <c r="L210" s="155"/>
      <c r="M210" s="156"/>
    </row>
    <row r="211" spans="1:13" ht="16.5" customHeight="1">
      <c r="A211" s="159">
        <v>18</v>
      </c>
      <c r="B211" s="155">
        <v>600</v>
      </c>
      <c r="C211" s="155">
        <v>60014</v>
      </c>
      <c r="D211" s="157" t="s">
        <v>62</v>
      </c>
      <c r="E211" s="156" t="s">
        <v>129</v>
      </c>
      <c r="F211" s="153">
        <f>G211</f>
        <v>600000</v>
      </c>
      <c r="G211" s="153">
        <f>H211+I211+K211+K212+K213+L211</f>
        <v>600000</v>
      </c>
      <c r="H211" s="166"/>
      <c r="I211" s="153">
        <v>600000</v>
      </c>
      <c r="J211" s="114"/>
      <c r="K211" s="95"/>
      <c r="L211" s="155"/>
      <c r="M211" s="156" t="s">
        <v>19</v>
      </c>
    </row>
    <row r="212" spans="1:13" ht="15.75">
      <c r="A212" s="159"/>
      <c r="B212" s="155"/>
      <c r="C212" s="155"/>
      <c r="D212" s="157"/>
      <c r="E212" s="156"/>
      <c r="F212" s="153"/>
      <c r="G212" s="153"/>
      <c r="H212" s="166"/>
      <c r="I212" s="153"/>
      <c r="J212" s="42"/>
      <c r="K212" s="137"/>
      <c r="L212" s="155"/>
      <c r="M212" s="156"/>
    </row>
    <row r="213" spans="1:13" ht="15.75">
      <c r="A213" s="159"/>
      <c r="B213" s="155"/>
      <c r="C213" s="155"/>
      <c r="D213" s="157"/>
      <c r="E213" s="156"/>
      <c r="F213" s="153"/>
      <c r="G213" s="153"/>
      <c r="H213" s="166"/>
      <c r="I213" s="153"/>
      <c r="J213" s="118"/>
      <c r="K213" s="36"/>
      <c r="L213" s="155"/>
      <c r="M213" s="156"/>
    </row>
    <row r="214" spans="1:13" ht="15" customHeight="1">
      <c r="A214" s="167">
        <v>19</v>
      </c>
      <c r="B214" s="167">
        <v>801</v>
      </c>
      <c r="C214" s="167">
        <v>80120</v>
      </c>
      <c r="D214" s="224" t="s">
        <v>62</v>
      </c>
      <c r="E214" s="160" t="s">
        <v>63</v>
      </c>
      <c r="F214" s="186">
        <v>350000</v>
      </c>
      <c r="G214" s="186">
        <v>350000</v>
      </c>
      <c r="H214" s="186">
        <v>350000</v>
      </c>
      <c r="I214" s="186"/>
      <c r="J214" s="12"/>
      <c r="K214" s="13"/>
      <c r="L214" s="186"/>
      <c r="M214" s="160" t="s">
        <v>107</v>
      </c>
    </row>
    <row r="215" spans="1:13" ht="15.75">
      <c r="A215" s="168"/>
      <c r="B215" s="168"/>
      <c r="C215" s="168"/>
      <c r="D215" s="210"/>
      <c r="E215" s="161"/>
      <c r="F215" s="187"/>
      <c r="G215" s="187"/>
      <c r="H215" s="187"/>
      <c r="I215" s="187"/>
      <c r="J215" s="14"/>
      <c r="K215" s="15"/>
      <c r="L215" s="187"/>
      <c r="M215" s="161"/>
    </row>
    <row r="216" spans="1:13" ht="15.75">
      <c r="A216" s="169"/>
      <c r="B216" s="169"/>
      <c r="C216" s="169"/>
      <c r="D216" s="211"/>
      <c r="E216" s="162"/>
      <c r="F216" s="188"/>
      <c r="G216" s="188"/>
      <c r="H216" s="188"/>
      <c r="I216" s="188"/>
      <c r="J216" s="16"/>
      <c r="K216" s="17"/>
      <c r="L216" s="188"/>
      <c r="M216" s="162"/>
    </row>
    <row r="217" spans="1:13" ht="15" customHeight="1">
      <c r="A217" s="167">
        <v>20</v>
      </c>
      <c r="B217" s="167">
        <v>801</v>
      </c>
      <c r="C217" s="167">
        <v>80120</v>
      </c>
      <c r="D217" s="224" t="s">
        <v>62</v>
      </c>
      <c r="E217" s="160" t="s">
        <v>64</v>
      </c>
      <c r="F217" s="186">
        <v>150000</v>
      </c>
      <c r="G217" s="186">
        <v>150000</v>
      </c>
      <c r="H217" s="186">
        <v>150000</v>
      </c>
      <c r="I217" s="186"/>
      <c r="J217" s="12"/>
      <c r="K217" s="13"/>
      <c r="L217" s="186"/>
      <c r="M217" s="160" t="s">
        <v>110</v>
      </c>
    </row>
    <row r="218" spans="1:13" ht="15.75">
      <c r="A218" s="168"/>
      <c r="B218" s="168"/>
      <c r="C218" s="168"/>
      <c r="D218" s="210"/>
      <c r="E218" s="161"/>
      <c r="F218" s="187"/>
      <c r="G218" s="187"/>
      <c r="H218" s="187"/>
      <c r="I218" s="187"/>
      <c r="J218" s="14"/>
      <c r="K218" s="15"/>
      <c r="L218" s="187"/>
      <c r="M218" s="161"/>
    </row>
    <row r="219" spans="1:13" ht="15.75">
      <c r="A219" s="169"/>
      <c r="B219" s="169"/>
      <c r="C219" s="169"/>
      <c r="D219" s="211"/>
      <c r="E219" s="162"/>
      <c r="F219" s="188"/>
      <c r="G219" s="188"/>
      <c r="H219" s="188"/>
      <c r="I219" s="188"/>
      <c r="J219" s="16"/>
      <c r="K219" s="17"/>
      <c r="L219" s="188"/>
      <c r="M219" s="162"/>
    </row>
    <row r="220" spans="1:13" s="43" customFormat="1" ht="15" customHeight="1">
      <c r="A220" s="167">
        <v>21</v>
      </c>
      <c r="B220" s="167">
        <v>801</v>
      </c>
      <c r="C220" s="167">
        <v>80130</v>
      </c>
      <c r="D220" s="224" t="s">
        <v>89</v>
      </c>
      <c r="E220" s="160" t="s">
        <v>65</v>
      </c>
      <c r="F220" s="186">
        <v>112100</v>
      </c>
      <c r="G220" s="186">
        <f>H220+I220+K220+K221+K222+L220</f>
        <v>112100</v>
      </c>
      <c r="H220" s="186">
        <v>112100</v>
      </c>
      <c r="I220" s="278"/>
      <c r="J220" s="59"/>
      <c r="K220" s="60"/>
      <c r="L220" s="278"/>
      <c r="M220" s="160" t="s">
        <v>24</v>
      </c>
    </row>
    <row r="221" spans="1:13" s="63" customFormat="1" ht="15.75">
      <c r="A221" s="168"/>
      <c r="B221" s="168"/>
      <c r="C221" s="168"/>
      <c r="D221" s="210"/>
      <c r="E221" s="161"/>
      <c r="F221" s="187"/>
      <c r="G221" s="187"/>
      <c r="H221" s="187"/>
      <c r="I221" s="279"/>
      <c r="J221" s="61"/>
      <c r="K221" s="62"/>
      <c r="L221" s="279"/>
      <c r="M221" s="161"/>
    </row>
    <row r="222" spans="1:13" s="66" customFormat="1" ht="15.75">
      <c r="A222" s="169"/>
      <c r="B222" s="169"/>
      <c r="C222" s="169"/>
      <c r="D222" s="211"/>
      <c r="E222" s="162"/>
      <c r="F222" s="188"/>
      <c r="G222" s="188"/>
      <c r="H222" s="188"/>
      <c r="I222" s="280"/>
      <c r="J222" s="64"/>
      <c r="K222" s="65"/>
      <c r="L222" s="280"/>
      <c r="M222" s="162"/>
    </row>
    <row r="223" spans="1:13" s="48" customFormat="1" ht="15" customHeight="1">
      <c r="A223" s="167">
        <v>22</v>
      </c>
      <c r="B223" s="167">
        <v>801</v>
      </c>
      <c r="C223" s="167">
        <v>80120</v>
      </c>
      <c r="D223" s="224" t="s">
        <v>62</v>
      </c>
      <c r="E223" s="160" t="s">
        <v>66</v>
      </c>
      <c r="F223" s="186">
        <v>88480</v>
      </c>
      <c r="G223" s="186">
        <v>88480</v>
      </c>
      <c r="H223" s="186">
        <v>88480</v>
      </c>
      <c r="I223" s="186"/>
      <c r="J223" s="12"/>
      <c r="K223" s="13"/>
      <c r="L223" s="186"/>
      <c r="M223" s="160" t="s">
        <v>112</v>
      </c>
    </row>
    <row r="224" spans="1:13" s="48" customFormat="1" ht="18" customHeight="1">
      <c r="A224" s="168"/>
      <c r="B224" s="168"/>
      <c r="C224" s="168"/>
      <c r="D224" s="210"/>
      <c r="E224" s="161"/>
      <c r="F224" s="187"/>
      <c r="G224" s="187"/>
      <c r="H224" s="187"/>
      <c r="I224" s="187"/>
      <c r="J224" s="14"/>
      <c r="K224" s="15"/>
      <c r="L224" s="187"/>
      <c r="M224" s="161"/>
    </row>
    <row r="225" spans="1:17" s="48" customFormat="1" ht="18" customHeight="1">
      <c r="A225" s="169"/>
      <c r="B225" s="169"/>
      <c r="C225" s="169"/>
      <c r="D225" s="211"/>
      <c r="E225" s="162"/>
      <c r="F225" s="188"/>
      <c r="G225" s="188"/>
      <c r="H225" s="188"/>
      <c r="I225" s="188"/>
      <c r="J225" s="16"/>
      <c r="K225" s="17"/>
      <c r="L225" s="188"/>
      <c r="M225" s="162"/>
      <c r="Q225" s="49"/>
    </row>
    <row r="226" spans="1:17" s="48" customFormat="1" ht="15" customHeight="1">
      <c r="A226" s="167">
        <v>23</v>
      </c>
      <c r="B226" s="167">
        <v>854</v>
      </c>
      <c r="C226" s="167">
        <v>85403</v>
      </c>
      <c r="D226" s="224" t="s">
        <v>62</v>
      </c>
      <c r="E226" s="160" t="s">
        <v>67</v>
      </c>
      <c r="F226" s="186">
        <v>140000</v>
      </c>
      <c r="G226" s="186">
        <v>140000</v>
      </c>
      <c r="H226" s="186">
        <v>140000</v>
      </c>
      <c r="I226" s="186"/>
      <c r="J226" s="12"/>
      <c r="K226" s="13"/>
      <c r="L226" s="186"/>
      <c r="M226" s="160" t="s">
        <v>111</v>
      </c>
      <c r="Q226" s="49"/>
    </row>
    <row r="227" spans="1:13" s="48" customFormat="1" ht="15.75">
      <c r="A227" s="168"/>
      <c r="B227" s="168"/>
      <c r="C227" s="168"/>
      <c r="D227" s="210"/>
      <c r="E227" s="161"/>
      <c r="F227" s="187"/>
      <c r="G227" s="187"/>
      <c r="H227" s="187"/>
      <c r="I227" s="187"/>
      <c r="J227" s="14"/>
      <c r="K227" s="15"/>
      <c r="L227" s="187"/>
      <c r="M227" s="161"/>
    </row>
    <row r="228" spans="1:13" ht="15.75">
      <c r="A228" s="169"/>
      <c r="B228" s="169"/>
      <c r="C228" s="169"/>
      <c r="D228" s="211"/>
      <c r="E228" s="162"/>
      <c r="F228" s="188"/>
      <c r="G228" s="188"/>
      <c r="H228" s="188"/>
      <c r="I228" s="188"/>
      <c r="J228" s="16"/>
      <c r="K228" s="17"/>
      <c r="L228" s="188"/>
      <c r="M228" s="162"/>
    </row>
    <row r="229" spans="1:13" ht="15" customHeight="1">
      <c r="A229" s="167">
        <v>24</v>
      </c>
      <c r="B229" s="167">
        <v>854</v>
      </c>
      <c r="C229" s="167">
        <v>85403</v>
      </c>
      <c r="D229" s="224" t="s">
        <v>62</v>
      </c>
      <c r="E229" s="160" t="s">
        <v>68</v>
      </c>
      <c r="F229" s="186">
        <v>50000</v>
      </c>
      <c r="G229" s="186">
        <v>50000</v>
      </c>
      <c r="H229" s="186">
        <v>50000</v>
      </c>
      <c r="I229" s="186"/>
      <c r="J229" s="12"/>
      <c r="K229" s="13"/>
      <c r="L229" s="186"/>
      <c r="M229" s="281" t="s">
        <v>111</v>
      </c>
    </row>
    <row r="230" spans="1:13" ht="15.75">
      <c r="A230" s="168"/>
      <c r="B230" s="168"/>
      <c r="C230" s="168"/>
      <c r="D230" s="210"/>
      <c r="E230" s="161"/>
      <c r="F230" s="187"/>
      <c r="G230" s="187"/>
      <c r="H230" s="187"/>
      <c r="I230" s="187"/>
      <c r="J230" s="14"/>
      <c r="K230" s="15"/>
      <c r="L230" s="187"/>
      <c r="M230" s="282"/>
    </row>
    <row r="231" spans="1:13" ht="15.75">
      <c r="A231" s="169"/>
      <c r="B231" s="169"/>
      <c r="C231" s="169"/>
      <c r="D231" s="211"/>
      <c r="E231" s="162"/>
      <c r="F231" s="188"/>
      <c r="G231" s="188"/>
      <c r="H231" s="188"/>
      <c r="I231" s="188"/>
      <c r="J231" s="16"/>
      <c r="K231" s="17"/>
      <c r="L231" s="188"/>
      <c r="M231" s="283"/>
    </row>
    <row r="232" spans="1:13" ht="18.75">
      <c r="A232" s="270" t="s">
        <v>69</v>
      </c>
      <c r="B232" s="270"/>
      <c r="C232" s="270"/>
      <c r="D232" s="270"/>
      <c r="E232" s="270"/>
      <c r="F232" s="37">
        <f aca="true" t="shared" si="0" ref="F232:K232">SUM(F160:F231)</f>
        <v>9395580</v>
      </c>
      <c r="G232" s="37">
        <f t="shared" si="0"/>
        <v>8795580</v>
      </c>
      <c r="H232" s="37">
        <f t="shared" si="0"/>
        <v>990580</v>
      </c>
      <c r="I232" s="37">
        <f t="shared" si="0"/>
        <v>6430000</v>
      </c>
      <c r="J232" s="37">
        <f t="shared" si="0"/>
        <v>0</v>
      </c>
      <c r="K232" s="37">
        <f t="shared" si="0"/>
        <v>1375000</v>
      </c>
      <c r="L232" s="37">
        <f>SUM(L160:L225)</f>
        <v>0</v>
      </c>
      <c r="M232" s="10"/>
    </row>
  </sheetData>
  <sheetProtection/>
  <mergeCells count="753">
    <mergeCell ref="G199:G201"/>
    <mergeCell ref="H199:H201"/>
    <mergeCell ref="A199:A201"/>
    <mergeCell ref="B199:B201"/>
    <mergeCell ref="C199:C201"/>
    <mergeCell ref="D199:D201"/>
    <mergeCell ref="E199:E201"/>
    <mergeCell ref="F199:F201"/>
    <mergeCell ref="H181:H183"/>
    <mergeCell ref="M181:M183"/>
    <mergeCell ref="M175:M177"/>
    <mergeCell ref="B175:B177"/>
    <mergeCell ref="C175:C177"/>
    <mergeCell ref="D175:D177"/>
    <mergeCell ref="G175:G177"/>
    <mergeCell ref="F175:F177"/>
    <mergeCell ref="H175:H177"/>
    <mergeCell ref="L175:L177"/>
    <mergeCell ref="I181:I183"/>
    <mergeCell ref="E175:E177"/>
    <mergeCell ref="M166:M168"/>
    <mergeCell ref="A181:A183"/>
    <mergeCell ref="B181:B183"/>
    <mergeCell ref="C181:C183"/>
    <mergeCell ref="D181:D183"/>
    <mergeCell ref="E181:E183"/>
    <mergeCell ref="F181:F183"/>
    <mergeCell ref="G181:G183"/>
    <mergeCell ref="M190:M192"/>
    <mergeCell ref="C166:C168"/>
    <mergeCell ref="D166:D168"/>
    <mergeCell ref="E166:E168"/>
    <mergeCell ref="I166:I168"/>
    <mergeCell ref="H184:H186"/>
    <mergeCell ref="E178:E180"/>
    <mergeCell ref="F178:F180"/>
    <mergeCell ref="L166:L168"/>
    <mergeCell ref="H178:H180"/>
    <mergeCell ref="H190:H192"/>
    <mergeCell ref="H196:H198"/>
    <mergeCell ref="M193:M195"/>
    <mergeCell ref="M199:M201"/>
    <mergeCell ref="L184:L186"/>
    <mergeCell ref="M178:M180"/>
    <mergeCell ref="M184:M186"/>
    <mergeCell ref="L181:L183"/>
    <mergeCell ref="L178:L180"/>
    <mergeCell ref="M187:M189"/>
    <mergeCell ref="I187:I189"/>
    <mergeCell ref="L187:L189"/>
    <mergeCell ref="I199:I201"/>
    <mergeCell ref="L199:L201"/>
    <mergeCell ref="L193:L195"/>
    <mergeCell ref="I190:I192"/>
    <mergeCell ref="L190:L192"/>
    <mergeCell ref="F193:F195"/>
    <mergeCell ref="G193:G195"/>
    <mergeCell ref="E190:E192"/>
    <mergeCell ref="F190:F192"/>
    <mergeCell ref="G190:G192"/>
    <mergeCell ref="A187:A189"/>
    <mergeCell ref="B187:B189"/>
    <mergeCell ref="C187:C189"/>
    <mergeCell ref="D187:D189"/>
    <mergeCell ref="A193:A195"/>
    <mergeCell ref="B193:B195"/>
    <mergeCell ref="C193:C195"/>
    <mergeCell ref="D193:D195"/>
    <mergeCell ref="F166:F168"/>
    <mergeCell ref="G166:G168"/>
    <mergeCell ref="E187:E189"/>
    <mergeCell ref="F187:F189"/>
    <mergeCell ref="G187:G189"/>
    <mergeCell ref="E193:E195"/>
    <mergeCell ref="G184:G186"/>
    <mergeCell ref="A178:A180"/>
    <mergeCell ref="B178:B180"/>
    <mergeCell ref="C178:C180"/>
    <mergeCell ref="D178:D180"/>
    <mergeCell ref="M163:M165"/>
    <mergeCell ref="H166:H168"/>
    <mergeCell ref="I175:I177"/>
    <mergeCell ref="I178:I180"/>
    <mergeCell ref="I184:I186"/>
    <mergeCell ref="D184:D186"/>
    <mergeCell ref="L163:L165"/>
    <mergeCell ref="E163:E165"/>
    <mergeCell ref="F163:F165"/>
    <mergeCell ref="I163:I165"/>
    <mergeCell ref="G163:G165"/>
    <mergeCell ref="H163:H165"/>
    <mergeCell ref="G178:G180"/>
    <mergeCell ref="E184:E186"/>
    <mergeCell ref="F184:F186"/>
    <mergeCell ref="A184:A186"/>
    <mergeCell ref="B184:B186"/>
    <mergeCell ref="C184:C186"/>
    <mergeCell ref="A166:A168"/>
    <mergeCell ref="B166:B168"/>
    <mergeCell ref="A163:A165"/>
    <mergeCell ref="B163:B165"/>
    <mergeCell ref="A175:A177"/>
    <mergeCell ref="M94:M96"/>
    <mergeCell ref="E94:E96"/>
    <mergeCell ref="F94:F96"/>
    <mergeCell ref="G94:G96"/>
    <mergeCell ref="H94:H96"/>
    <mergeCell ref="C163:C165"/>
    <mergeCell ref="D163:D165"/>
    <mergeCell ref="D57:D59"/>
    <mergeCell ref="A94:A96"/>
    <mergeCell ref="B94:B96"/>
    <mergeCell ref="C94:C96"/>
    <mergeCell ref="D94:D96"/>
    <mergeCell ref="L94:L96"/>
    <mergeCell ref="I94:I96"/>
    <mergeCell ref="B46:E46"/>
    <mergeCell ref="A44:M44"/>
    <mergeCell ref="E57:E59"/>
    <mergeCell ref="F57:F59"/>
    <mergeCell ref="G57:G59"/>
    <mergeCell ref="H57:H59"/>
    <mergeCell ref="A57:A59"/>
    <mergeCell ref="B57:B59"/>
    <mergeCell ref="C57:C59"/>
    <mergeCell ref="F110:F112"/>
    <mergeCell ref="N116:N118"/>
    <mergeCell ref="I57:I59"/>
    <mergeCell ref="M57:M59"/>
    <mergeCell ref="L57:L59"/>
    <mergeCell ref="M110:M112"/>
    <mergeCell ref="I104:I106"/>
    <mergeCell ref="I107:I109"/>
    <mergeCell ref="L104:L106"/>
    <mergeCell ref="L107:L109"/>
    <mergeCell ref="M104:M106"/>
    <mergeCell ref="M107:M109"/>
    <mergeCell ref="A110:A112"/>
    <mergeCell ref="H110:H112"/>
    <mergeCell ref="G110:G112"/>
    <mergeCell ref="I110:I112"/>
    <mergeCell ref="E110:E112"/>
    <mergeCell ref="B110:B112"/>
    <mergeCell ref="C110:C112"/>
    <mergeCell ref="D110:D112"/>
    <mergeCell ref="B97:B109"/>
    <mergeCell ref="D97:D100"/>
    <mergeCell ref="A158:E158"/>
    <mergeCell ref="G101:G103"/>
    <mergeCell ref="M101:M103"/>
    <mergeCell ref="L101:L103"/>
    <mergeCell ref="H101:H103"/>
    <mergeCell ref="I101:I103"/>
    <mergeCell ref="H107:H109"/>
    <mergeCell ref="H104:H106"/>
    <mergeCell ref="F104:F106"/>
    <mergeCell ref="F107:F109"/>
    <mergeCell ref="D101:D103"/>
    <mergeCell ref="E101:E103"/>
    <mergeCell ref="F101:F103"/>
    <mergeCell ref="F97:F100"/>
    <mergeCell ref="I54:I56"/>
    <mergeCell ref="L54:L56"/>
    <mergeCell ref="M54:M56"/>
    <mergeCell ref="E54:E56"/>
    <mergeCell ref="F54:F56"/>
    <mergeCell ref="G54:G56"/>
    <mergeCell ref="H54:H56"/>
    <mergeCell ref="L119:L121"/>
    <mergeCell ref="M119:M121"/>
    <mergeCell ref="G104:G106"/>
    <mergeCell ref="G107:G109"/>
    <mergeCell ref="A54:A56"/>
    <mergeCell ref="B54:B56"/>
    <mergeCell ref="C54:C56"/>
    <mergeCell ref="D54:D56"/>
    <mergeCell ref="D104:D106"/>
    <mergeCell ref="D107:D109"/>
    <mergeCell ref="G91:G93"/>
    <mergeCell ref="B91:B93"/>
    <mergeCell ref="C91:C93"/>
    <mergeCell ref="D91:D93"/>
    <mergeCell ref="M91:M93"/>
    <mergeCell ref="B119:B121"/>
    <mergeCell ref="C119:C121"/>
    <mergeCell ref="G119:G121"/>
    <mergeCell ref="H119:H121"/>
    <mergeCell ref="I119:I121"/>
    <mergeCell ref="C88:C90"/>
    <mergeCell ref="D88:D90"/>
    <mergeCell ref="A91:A93"/>
    <mergeCell ref="E91:E93"/>
    <mergeCell ref="A88:A90"/>
    <mergeCell ref="B88:B90"/>
    <mergeCell ref="I137:I139"/>
    <mergeCell ref="L137:L139"/>
    <mergeCell ref="M137:M139"/>
    <mergeCell ref="E137:E139"/>
    <mergeCell ref="F137:F139"/>
    <mergeCell ref="G137:G139"/>
    <mergeCell ref="H137:H139"/>
    <mergeCell ref="C229:C231"/>
    <mergeCell ref="C214:C216"/>
    <mergeCell ref="B214:B216"/>
    <mergeCell ref="A214:A216"/>
    <mergeCell ref="G214:G216"/>
    <mergeCell ref="F214:F216"/>
    <mergeCell ref="E214:E216"/>
    <mergeCell ref="D214:D216"/>
    <mergeCell ref="I229:I231"/>
    <mergeCell ref="L229:L231"/>
    <mergeCell ref="M229:M231"/>
    <mergeCell ref="A232:E232"/>
    <mergeCell ref="E229:E231"/>
    <mergeCell ref="F229:F231"/>
    <mergeCell ref="G229:G231"/>
    <mergeCell ref="H229:H231"/>
    <mergeCell ref="A229:A231"/>
    <mergeCell ref="B229:B231"/>
    <mergeCell ref="L226:L228"/>
    <mergeCell ref="M226:M228"/>
    <mergeCell ref="I223:I225"/>
    <mergeCell ref="L223:L225"/>
    <mergeCell ref="M223:M225"/>
    <mergeCell ref="D229:D231"/>
    <mergeCell ref="H226:H228"/>
    <mergeCell ref="I226:I228"/>
    <mergeCell ref="E226:E228"/>
    <mergeCell ref="F226:F228"/>
    <mergeCell ref="G223:G225"/>
    <mergeCell ref="H223:H225"/>
    <mergeCell ref="A226:A228"/>
    <mergeCell ref="B226:B228"/>
    <mergeCell ref="C226:C228"/>
    <mergeCell ref="D226:D228"/>
    <mergeCell ref="G226:G228"/>
    <mergeCell ref="A223:A225"/>
    <mergeCell ref="B223:B225"/>
    <mergeCell ref="C223:C225"/>
    <mergeCell ref="D223:D225"/>
    <mergeCell ref="E223:E225"/>
    <mergeCell ref="F223:F225"/>
    <mergeCell ref="F220:F222"/>
    <mergeCell ref="G220:G222"/>
    <mergeCell ref="H220:H222"/>
    <mergeCell ref="I220:I222"/>
    <mergeCell ref="L220:L222"/>
    <mergeCell ref="M220:M222"/>
    <mergeCell ref="G217:G219"/>
    <mergeCell ref="H217:H219"/>
    <mergeCell ref="I217:I219"/>
    <mergeCell ref="L217:L219"/>
    <mergeCell ref="M217:M219"/>
    <mergeCell ref="A220:A222"/>
    <mergeCell ref="B220:B222"/>
    <mergeCell ref="C220:C222"/>
    <mergeCell ref="D220:D222"/>
    <mergeCell ref="E220:E222"/>
    <mergeCell ref="H214:H216"/>
    <mergeCell ref="I214:I216"/>
    <mergeCell ref="L214:L216"/>
    <mergeCell ref="M214:M216"/>
    <mergeCell ref="A217:A219"/>
    <mergeCell ref="B217:B219"/>
    <mergeCell ref="C217:C219"/>
    <mergeCell ref="D217:D219"/>
    <mergeCell ref="E217:E219"/>
    <mergeCell ref="F217:F219"/>
    <mergeCell ref="L160:L162"/>
    <mergeCell ref="M160:M162"/>
    <mergeCell ref="E160:E162"/>
    <mergeCell ref="F160:F162"/>
    <mergeCell ref="G160:G162"/>
    <mergeCell ref="H160:H162"/>
    <mergeCell ref="D146:D148"/>
    <mergeCell ref="E146:E148"/>
    <mergeCell ref="G149:G151"/>
    <mergeCell ref="G146:G148"/>
    <mergeCell ref="A159:M159"/>
    <mergeCell ref="A160:A162"/>
    <mergeCell ref="B160:B162"/>
    <mergeCell ref="C160:C162"/>
    <mergeCell ref="D160:D162"/>
    <mergeCell ref="I160:I162"/>
    <mergeCell ref="C137:C139"/>
    <mergeCell ref="D137:D139"/>
    <mergeCell ref="F149:F151"/>
    <mergeCell ref="F146:F148"/>
    <mergeCell ref="A154:E154"/>
    <mergeCell ref="A157:H157"/>
    <mergeCell ref="A152:E152"/>
    <mergeCell ref="A146:A148"/>
    <mergeCell ref="B146:B148"/>
    <mergeCell ref="C146:C148"/>
    <mergeCell ref="G143:G145"/>
    <mergeCell ref="H143:H145"/>
    <mergeCell ref="A137:A139"/>
    <mergeCell ref="A153:E153"/>
    <mergeCell ref="A149:A151"/>
    <mergeCell ref="B149:B151"/>
    <mergeCell ref="C149:C151"/>
    <mergeCell ref="D149:D151"/>
    <mergeCell ref="E149:E151"/>
    <mergeCell ref="B137:B139"/>
    <mergeCell ref="A143:A145"/>
    <mergeCell ref="B143:B145"/>
    <mergeCell ref="C143:C145"/>
    <mergeCell ref="D143:D145"/>
    <mergeCell ref="E143:E145"/>
    <mergeCell ref="F143:F145"/>
    <mergeCell ref="B128:B130"/>
    <mergeCell ref="C128:C130"/>
    <mergeCell ref="A133:M133"/>
    <mergeCell ref="A131:E131"/>
    <mergeCell ref="E128:E130"/>
    <mergeCell ref="F128:F130"/>
    <mergeCell ref="G128:G130"/>
    <mergeCell ref="A128:A130"/>
    <mergeCell ref="A132:E132"/>
    <mergeCell ref="F122:F124"/>
    <mergeCell ref="G122:G124"/>
    <mergeCell ref="M122:M124"/>
    <mergeCell ref="L122:L124"/>
    <mergeCell ref="L128:L130"/>
    <mergeCell ref="M128:M130"/>
    <mergeCell ref="H128:H130"/>
    <mergeCell ref="B116:B118"/>
    <mergeCell ref="C116:C118"/>
    <mergeCell ref="C122:C124"/>
    <mergeCell ref="A116:A118"/>
    <mergeCell ref="I128:I130"/>
    <mergeCell ref="D128:D130"/>
    <mergeCell ref="H125:H127"/>
    <mergeCell ref="E125:E127"/>
    <mergeCell ref="H122:H124"/>
    <mergeCell ref="E122:E124"/>
    <mergeCell ref="L116:L118"/>
    <mergeCell ref="F91:F93"/>
    <mergeCell ref="D116:D118"/>
    <mergeCell ref="A125:A127"/>
    <mergeCell ref="B125:B127"/>
    <mergeCell ref="C125:C127"/>
    <mergeCell ref="D125:D127"/>
    <mergeCell ref="A122:A124"/>
    <mergeCell ref="B122:B124"/>
    <mergeCell ref="D122:D124"/>
    <mergeCell ref="G88:G90"/>
    <mergeCell ref="H88:H90"/>
    <mergeCell ref="I91:I93"/>
    <mergeCell ref="L91:L93"/>
    <mergeCell ref="A119:A121"/>
    <mergeCell ref="D119:D121"/>
    <mergeCell ref="E119:E121"/>
    <mergeCell ref="F119:F121"/>
    <mergeCell ref="H91:H93"/>
    <mergeCell ref="I116:I118"/>
    <mergeCell ref="G85:G87"/>
    <mergeCell ref="H85:H87"/>
    <mergeCell ref="L85:L87"/>
    <mergeCell ref="M85:M87"/>
    <mergeCell ref="E97:E99"/>
    <mergeCell ref="I88:I90"/>
    <mergeCell ref="L88:L90"/>
    <mergeCell ref="M88:M90"/>
    <mergeCell ref="E88:E90"/>
    <mergeCell ref="F88:F90"/>
    <mergeCell ref="A85:A87"/>
    <mergeCell ref="B85:B87"/>
    <mergeCell ref="C85:C87"/>
    <mergeCell ref="D85:D87"/>
    <mergeCell ref="E85:E87"/>
    <mergeCell ref="F85:F87"/>
    <mergeCell ref="H79:H81"/>
    <mergeCell ref="A82:A84"/>
    <mergeCell ref="B82:B84"/>
    <mergeCell ref="C82:C84"/>
    <mergeCell ref="D82:D84"/>
    <mergeCell ref="E82:E84"/>
    <mergeCell ref="F82:F84"/>
    <mergeCell ref="G82:G84"/>
    <mergeCell ref="H82:H84"/>
    <mergeCell ref="F76:F78"/>
    <mergeCell ref="G76:G78"/>
    <mergeCell ref="E76:E78"/>
    <mergeCell ref="E79:E81"/>
    <mergeCell ref="F79:F81"/>
    <mergeCell ref="G79:G81"/>
    <mergeCell ref="A70:A72"/>
    <mergeCell ref="B70:B72"/>
    <mergeCell ref="C70:C72"/>
    <mergeCell ref="D70:D72"/>
    <mergeCell ref="C76:C78"/>
    <mergeCell ref="D76:D78"/>
    <mergeCell ref="G64:G66"/>
    <mergeCell ref="H64:H66"/>
    <mergeCell ref="A67:A69"/>
    <mergeCell ref="B67:B69"/>
    <mergeCell ref="C67:C69"/>
    <mergeCell ref="D67:D69"/>
    <mergeCell ref="E67:E69"/>
    <mergeCell ref="F67:F69"/>
    <mergeCell ref="G67:G69"/>
    <mergeCell ref="A64:A66"/>
    <mergeCell ref="B64:B66"/>
    <mergeCell ref="C64:C66"/>
    <mergeCell ref="D64:D66"/>
    <mergeCell ref="E64:E66"/>
    <mergeCell ref="F64:F66"/>
    <mergeCell ref="I41:I43"/>
    <mergeCell ref="A60:E60"/>
    <mergeCell ref="A61:A63"/>
    <mergeCell ref="B61:B63"/>
    <mergeCell ref="C61:C63"/>
    <mergeCell ref="D61:D63"/>
    <mergeCell ref="E61:E63"/>
    <mergeCell ref="F61:F63"/>
    <mergeCell ref="G61:G63"/>
    <mergeCell ref="H61:H63"/>
    <mergeCell ref="L48:L50"/>
    <mergeCell ref="M48:M50"/>
    <mergeCell ref="A41:A43"/>
    <mergeCell ref="B41:B43"/>
    <mergeCell ref="C41:C43"/>
    <mergeCell ref="D41:D43"/>
    <mergeCell ref="G41:G43"/>
    <mergeCell ref="H41:H43"/>
    <mergeCell ref="L41:L43"/>
    <mergeCell ref="M41:M43"/>
    <mergeCell ref="G38:G40"/>
    <mergeCell ref="H38:H40"/>
    <mergeCell ref="I38:I40"/>
    <mergeCell ref="L38:L40"/>
    <mergeCell ref="M38:M40"/>
    <mergeCell ref="H51:H53"/>
    <mergeCell ref="I51:I53"/>
    <mergeCell ref="L51:L53"/>
    <mergeCell ref="M51:M53"/>
    <mergeCell ref="H48:H50"/>
    <mergeCell ref="A38:A40"/>
    <mergeCell ref="B38:B40"/>
    <mergeCell ref="C38:C40"/>
    <mergeCell ref="D38:D40"/>
    <mergeCell ref="E38:E40"/>
    <mergeCell ref="F38:F40"/>
    <mergeCell ref="F35:F37"/>
    <mergeCell ref="G35:G37"/>
    <mergeCell ref="H35:H37"/>
    <mergeCell ref="I35:I37"/>
    <mergeCell ref="L35:L37"/>
    <mergeCell ref="M35:M37"/>
    <mergeCell ref="G32:G34"/>
    <mergeCell ref="H32:H34"/>
    <mergeCell ref="I32:I34"/>
    <mergeCell ref="L32:L34"/>
    <mergeCell ref="M32:M34"/>
    <mergeCell ref="A35:A37"/>
    <mergeCell ref="B35:B37"/>
    <mergeCell ref="C35:C37"/>
    <mergeCell ref="D35:D37"/>
    <mergeCell ref="E35:E37"/>
    <mergeCell ref="A32:A34"/>
    <mergeCell ref="B32:B34"/>
    <mergeCell ref="C32:C34"/>
    <mergeCell ref="D32:D34"/>
    <mergeCell ref="E32:E34"/>
    <mergeCell ref="F32:F34"/>
    <mergeCell ref="M28:M30"/>
    <mergeCell ref="B31:E31"/>
    <mergeCell ref="E28:E30"/>
    <mergeCell ref="F28:F30"/>
    <mergeCell ref="G28:G30"/>
    <mergeCell ref="H28:H30"/>
    <mergeCell ref="A28:A30"/>
    <mergeCell ref="B28:B30"/>
    <mergeCell ref="C28:C30"/>
    <mergeCell ref="D28:D30"/>
    <mergeCell ref="I28:I30"/>
    <mergeCell ref="L28:L30"/>
    <mergeCell ref="F25:F27"/>
    <mergeCell ref="G25:G27"/>
    <mergeCell ref="H25:H27"/>
    <mergeCell ref="I25:I27"/>
    <mergeCell ref="L25:L27"/>
    <mergeCell ref="M25:M27"/>
    <mergeCell ref="G22:G24"/>
    <mergeCell ref="H22:H24"/>
    <mergeCell ref="I22:I24"/>
    <mergeCell ref="L22:L24"/>
    <mergeCell ref="M22:M24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2:F24"/>
    <mergeCell ref="L18:L20"/>
    <mergeCell ref="M18:M20"/>
    <mergeCell ref="H18:H20"/>
    <mergeCell ref="B21:E21"/>
    <mergeCell ref="E18:E20"/>
    <mergeCell ref="F18:F20"/>
    <mergeCell ref="G18:G20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I18:I20"/>
    <mergeCell ref="H12:H14"/>
    <mergeCell ref="I12:I14"/>
    <mergeCell ref="L12:L14"/>
    <mergeCell ref="M12:M14"/>
    <mergeCell ref="E15:E17"/>
    <mergeCell ref="A15:A17"/>
    <mergeCell ref="B15:B17"/>
    <mergeCell ref="C15:C17"/>
    <mergeCell ref="D15:D17"/>
    <mergeCell ref="F15:F17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G5:L5"/>
    <mergeCell ref="M5:M9"/>
    <mergeCell ref="G6:G9"/>
    <mergeCell ref="H6:L6"/>
    <mergeCell ref="H7:H9"/>
    <mergeCell ref="I7:I9"/>
    <mergeCell ref="J7:K9"/>
    <mergeCell ref="L7:L9"/>
    <mergeCell ref="D79:D81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H146:H148"/>
    <mergeCell ref="I146:I148"/>
    <mergeCell ref="M146:M148"/>
    <mergeCell ref="L146:L148"/>
    <mergeCell ref="H149:H151"/>
    <mergeCell ref="I149:I151"/>
    <mergeCell ref="L149:L151"/>
    <mergeCell ref="M149:M151"/>
    <mergeCell ref="I143:I145"/>
    <mergeCell ref="L143:L145"/>
    <mergeCell ref="M143:M145"/>
    <mergeCell ref="G73:G75"/>
    <mergeCell ref="H76:H78"/>
    <mergeCell ref="I76:I78"/>
    <mergeCell ref="L76:L78"/>
    <mergeCell ref="M76:M78"/>
    <mergeCell ref="I82:I84"/>
    <mergeCell ref="L82:L84"/>
    <mergeCell ref="H67:H69"/>
    <mergeCell ref="E70:E72"/>
    <mergeCell ref="F70:F72"/>
    <mergeCell ref="G70:G72"/>
    <mergeCell ref="H73:H75"/>
    <mergeCell ref="H70:H72"/>
    <mergeCell ref="E73:E75"/>
    <mergeCell ref="F73:F75"/>
    <mergeCell ref="C73:C75"/>
    <mergeCell ref="D73:D75"/>
    <mergeCell ref="A76:A78"/>
    <mergeCell ref="B76:B78"/>
    <mergeCell ref="I113:I115"/>
    <mergeCell ref="C113:C115"/>
    <mergeCell ref="D113:D115"/>
    <mergeCell ref="A79:A81"/>
    <mergeCell ref="B79:B81"/>
    <mergeCell ref="C79:C81"/>
    <mergeCell ref="F113:F115"/>
    <mergeCell ref="G113:G115"/>
    <mergeCell ref="G97:G100"/>
    <mergeCell ref="L110:L112"/>
    <mergeCell ref="A113:A115"/>
    <mergeCell ref="B113:B115"/>
    <mergeCell ref="E104:E106"/>
    <mergeCell ref="E107:E109"/>
    <mergeCell ref="A97:A109"/>
    <mergeCell ref="C97:C109"/>
    <mergeCell ref="M82:M84"/>
    <mergeCell ref="I85:I87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F116:F118"/>
    <mergeCell ref="F125:F127"/>
    <mergeCell ref="G125:G127"/>
    <mergeCell ref="M97:M100"/>
    <mergeCell ref="H97:H100"/>
    <mergeCell ref="I97:I100"/>
    <mergeCell ref="H113:H115"/>
    <mergeCell ref="L97:L100"/>
    <mergeCell ref="G116:G118"/>
    <mergeCell ref="H116:H118"/>
    <mergeCell ref="L61:L63"/>
    <mergeCell ref="M61:M63"/>
    <mergeCell ref="I64:I66"/>
    <mergeCell ref="L64:L66"/>
    <mergeCell ref="M64:M66"/>
    <mergeCell ref="M67:M69"/>
    <mergeCell ref="I61:I63"/>
    <mergeCell ref="L67:L69"/>
    <mergeCell ref="I67:I69"/>
    <mergeCell ref="M70:M72"/>
    <mergeCell ref="I79:I81"/>
    <mergeCell ref="L79:L81"/>
    <mergeCell ref="M79:M81"/>
    <mergeCell ref="M73:M75"/>
    <mergeCell ref="I73:I75"/>
    <mergeCell ref="L73:L75"/>
    <mergeCell ref="L70:L72"/>
    <mergeCell ref="I70:I72"/>
    <mergeCell ref="I140:I142"/>
    <mergeCell ref="L140:L142"/>
    <mergeCell ref="M140:M142"/>
    <mergeCell ref="L113:L115"/>
    <mergeCell ref="M113:M115"/>
    <mergeCell ref="L125:L127"/>
    <mergeCell ref="M125:M127"/>
    <mergeCell ref="M116:M118"/>
    <mergeCell ref="I122:I124"/>
    <mergeCell ref="I125:I127"/>
    <mergeCell ref="G51:G53"/>
    <mergeCell ref="F51:F53"/>
    <mergeCell ref="E51:E53"/>
    <mergeCell ref="I48:I50"/>
    <mergeCell ref="E48:E50"/>
    <mergeCell ref="F48:F50"/>
    <mergeCell ref="G48:G50"/>
    <mergeCell ref="F41:F43"/>
    <mergeCell ref="D51:D53"/>
    <mergeCell ref="C51:C53"/>
    <mergeCell ref="A48:A50"/>
    <mergeCell ref="B48:B50"/>
    <mergeCell ref="C48:C50"/>
    <mergeCell ref="D48:D50"/>
    <mergeCell ref="B190:B192"/>
    <mergeCell ref="C190:C192"/>
    <mergeCell ref="D190:D192"/>
    <mergeCell ref="B51:B53"/>
    <mergeCell ref="A51:A53"/>
    <mergeCell ref="E41:E43"/>
    <mergeCell ref="E116:E118"/>
    <mergeCell ref="E113:E115"/>
    <mergeCell ref="A73:A75"/>
    <mergeCell ref="B73:B75"/>
    <mergeCell ref="M208:M210"/>
    <mergeCell ref="E208:E210"/>
    <mergeCell ref="F208:F210"/>
    <mergeCell ref="G208:G210"/>
    <mergeCell ref="H208:H210"/>
    <mergeCell ref="A208:A210"/>
    <mergeCell ref="B208:B210"/>
    <mergeCell ref="C208:C210"/>
    <mergeCell ref="D208:D210"/>
    <mergeCell ref="M211:M213"/>
    <mergeCell ref="E211:E213"/>
    <mergeCell ref="F211:F213"/>
    <mergeCell ref="G211:G213"/>
    <mergeCell ref="H211:H213"/>
    <mergeCell ref="A211:A213"/>
    <mergeCell ref="B211:B213"/>
    <mergeCell ref="C211:C213"/>
    <mergeCell ref="D211:D213"/>
    <mergeCell ref="L205:L207"/>
    <mergeCell ref="A205:A207"/>
    <mergeCell ref="B205:B207"/>
    <mergeCell ref="C205:C207"/>
    <mergeCell ref="D205:D207"/>
    <mergeCell ref="I211:I213"/>
    <mergeCell ref="L211:L213"/>
    <mergeCell ref="I208:I210"/>
    <mergeCell ref="L208:L210"/>
    <mergeCell ref="A202:A204"/>
    <mergeCell ref="B202:B204"/>
    <mergeCell ref="C202:C204"/>
    <mergeCell ref="D202:D204"/>
    <mergeCell ref="M205:M207"/>
    <mergeCell ref="E205:E207"/>
    <mergeCell ref="F205:F207"/>
    <mergeCell ref="G205:G207"/>
    <mergeCell ref="H205:H207"/>
    <mergeCell ref="I205:I207"/>
    <mergeCell ref="I202:I204"/>
    <mergeCell ref="L202:L204"/>
    <mergeCell ref="M202:M204"/>
    <mergeCell ref="E202:E204"/>
    <mergeCell ref="F202:F204"/>
    <mergeCell ref="G202:G204"/>
    <mergeCell ref="H202:H204"/>
    <mergeCell ref="G196:G198"/>
    <mergeCell ref="E172:E174"/>
    <mergeCell ref="F172:F174"/>
    <mergeCell ref="G172:G174"/>
    <mergeCell ref="H172:H174"/>
    <mergeCell ref="A172:A174"/>
    <mergeCell ref="B172:B174"/>
    <mergeCell ref="C172:C174"/>
    <mergeCell ref="D172:D174"/>
    <mergeCell ref="A190:A192"/>
    <mergeCell ref="G169:G171"/>
    <mergeCell ref="I172:I174"/>
    <mergeCell ref="L172:L174"/>
    <mergeCell ref="M172:M174"/>
    <mergeCell ref="A196:A198"/>
    <mergeCell ref="B196:B198"/>
    <mergeCell ref="C196:C198"/>
    <mergeCell ref="D196:D198"/>
    <mergeCell ref="E196:E198"/>
    <mergeCell ref="F196:F198"/>
    <mergeCell ref="A169:A171"/>
    <mergeCell ref="B169:B171"/>
    <mergeCell ref="C169:C171"/>
    <mergeCell ref="D169:D171"/>
    <mergeCell ref="E169:E171"/>
    <mergeCell ref="F169:F171"/>
    <mergeCell ref="H169:H171"/>
    <mergeCell ref="I169:I171"/>
    <mergeCell ref="L169:L171"/>
    <mergeCell ref="M169:M171"/>
    <mergeCell ref="I196:I198"/>
    <mergeCell ref="L196:L198"/>
    <mergeCell ref="M196:M198"/>
    <mergeCell ref="H193:H195"/>
    <mergeCell ref="I193:I195"/>
    <mergeCell ref="H187:H189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7" r:id="rId1"/>
  <rowBreaks count="5" manualBreakCount="5">
    <brk id="45" max="12" man="1"/>
    <brk id="90" max="12" man="1"/>
    <brk id="132" max="12" man="1"/>
    <brk id="158" max="3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2010-08-19T09:01:39Z</cp:lastPrinted>
  <dcterms:created xsi:type="dcterms:W3CDTF">2010-05-27T10:44:54Z</dcterms:created>
  <dcterms:modified xsi:type="dcterms:W3CDTF">2010-09-01T11:07:26Z</dcterms:modified>
  <cp:category/>
  <cp:version/>
  <cp:contentType/>
  <cp:contentStatus/>
</cp:coreProperties>
</file>