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Wydatki" sheetId="1" r:id="rId1"/>
  </sheets>
  <definedNames>
    <definedName name="_xlnm.Print_Area" localSheetId="0">'Wydatki'!$A$1:$F$466</definedName>
    <definedName name="_xlnm.Print_Titles" localSheetId="0">'Wydatki'!$5:$8</definedName>
  </definedNames>
  <calcPr fullCalcOnLoad="1"/>
</workbook>
</file>

<file path=xl/sharedStrings.xml><?xml version="1.0" encoding="utf-8"?>
<sst xmlns="http://schemas.openxmlformats.org/spreadsheetml/2006/main" count="524" uniqueCount="249">
  <si>
    <t>Rozdział</t>
  </si>
  <si>
    <t>Przewidywane</t>
  </si>
  <si>
    <t>Dział</t>
  </si>
  <si>
    <t>wykonanie</t>
  </si>
  <si>
    <t>w tym:</t>
  </si>
  <si>
    <t>a) wydatki bieżące</t>
  </si>
  <si>
    <t>- wynagrodzenia i pochodne od wynagrodzeń</t>
  </si>
  <si>
    <t>a) wydatki bieżące:</t>
  </si>
  <si>
    <t>- pozostałe</t>
  </si>
  <si>
    <t>- dotacje</t>
  </si>
  <si>
    <t>b) wydatki majątkowe</t>
  </si>
  <si>
    <t>- Powiatowy Zarząd Dróg Publicznych</t>
  </si>
  <si>
    <t>- Starostwo Powiatowe</t>
  </si>
  <si>
    <t>jednostka odpowiedzialna za realizację budżetu:</t>
  </si>
  <si>
    <t>OPP Koniaków</t>
  </si>
  <si>
    <t>- Bursa Cieszyn (męska)</t>
  </si>
  <si>
    <t>- Bursa Cieszyn (żeńska)</t>
  </si>
  <si>
    <t>- PPP Cieszyn</t>
  </si>
  <si>
    <t>- PPP Skoczów</t>
  </si>
  <si>
    <t>- LO Towarzystwa Ewangelickiego</t>
  </si>
  <si>
    <t>- Katolickie LO</t>
  </si>
  <si>
    <t>Treść</t>
  </si>
  <si>
    <t>60014</t>
  </si>
  <si>
    <t>3</t>
  </si>
  <si>
    <t>Oświata i wychowanie</t>
  </si>
  <si>
    <t>Licea ogólnokształcące</t>
  </si>
  <si>
    <t>Pozostała działalność</t>
  </si>
  <si>
    <t>Edukacyjna opieka wychowawcza</t>
  </si>
  <si>
    <t>Poradnie psychologiczno-pedagogiczne</t>
  </si>
  <si>
    <t>Placówki wychowania pozaszkolnego</t>
  </si>
  <si>
    <t>Internaty i bursy szkolne</t>
  </si>
  <si>
    <t>Szkoły zawodowe</t>
  </si>
  <si>
    <t>020</t>
  </si>
  <si>
    <t>Leśnictwo</t>
  </si>
  <si>
    <t>02002</t>
  </si>
  <si>
    <t>Nadzór nad gospodarką leśną</t>
  </si>
  <si>
    <t>600</t>
  </si>
  <si>
    <t>Transport i łączność</t>
  </si>
  <si>
    <t>Drogi publiczne powiatowe</t>
  </si>
  <si>
    <t>630</t>
  </si>
  <si>
    <t>Turystyka</t>
  </si>
  <si>
    <t>63003</t>
  </si>
  <si>
    <t>Zadania w zakresie upowszechniania turystyki</t>
  </si>
  <si>
    <t>63095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</si>
  <si>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</si>
  <si>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</si>
  <si>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</si>
  <si>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</si>
  <si>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</si>
  <si>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</si>
  <si>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Ośrodki dokumentacji geodezyjnej i kartograficznej</t>
  </si>
  <si>
    <t>71012</t>
  </si>
  <si>
    <t>71013</t>
  </si>
  <si>
    <t>Prace geodezyjne i kartograficzne (nieinwestycyjne)</t>
  </si>
  <si>
    <t>71014</t>
  </si>
  <si>
    <t>71015</t>
  </si>
  <si>
    <t>Nadzór budowlany</t>
  </si>
  <si>
    <t>750</t>
  </si>
  <si>
    <t>Administracja publiczna</t>
  </si>
  <si>
    <t>Urzędy wojewódzkie</t>
  </si>
  <si>
    <t>75019</t>
  </si>
  <si>
    <t>Rady powiatów</t>
  </si>
  <si>
    <t>75020</t>
  </si>
  <si>
    <t>Starostwa powiatowe</t>
  </si>
  <si>
    <t>75045</t>
  </si>
  <si>
    <t>Komisje poborowe</t>
  </si>
  <si>
    <t>754</t>
  </si>
  <si>
    <t>Bezpieczeństwo publiczne i ochrona przeciwpożarowa</t>
  </si>
  <si>
    <t>75411</t>
  </si>
  <si>
    <t>Komendy powiatowe PSP</t>
  </si>
  <si>
    <t>757</t>
  </si>
  <si>
    <t>Obsługa długu publicznego</t>
  </si>
  <si>
    <t>75702</t>
  </si>
  <si>
    <t>Obsługa papierów wartościowych, kredytów i pożyczek jednostek samorządu terytorialnego</t>
  </si>
  <si>
    <t>851</t>
  </si>
  <si>
    <t>Ochrona zdrowia</t>
  </si>
  <si>
    <t>85111</t>
  </si>
  <si>
    <t>Szpitale ogólne</t>
  </si>
  <si>
    <t>85156</t>
  </si>
  <si>
    <t>Składki na ubezpieczenia zdrowotne oraz świadczenia dla osób nie objętych obowiązkiem ubezpieczenia zdrowotnego</t>
  </si>
  <si>
    <t>85195</t>
  </si>
  <si>
    <t>Placówki opiekuńczo-wychowawcze</t>
  </si>
  <si>
    <t>Domy pomocy społecznej</t>
  </si>
  <si>
    <t>Rodziny zastępcze</t>
  </si>
  <si>
    <t>Powiatowe centra pomocy rodzinie</t>
  </si>
  <si>
    <t>Powiatowe urzędy pracy</t>
  </si>
  <si>
    <t>921</t>
  </si>
  <si>
    <t>Kultura i ochrona dziedzictwa narodowego</t>
  </si>
  <si>
    <t>92116</t>
  </si>
  <si>
    <t>Biblioteki</t>
  </si>
  <si>
    <t>92118</t>
  </si>
  <si>
    <t>Muzea</t>
  </si>
  <si>
    <t>92195</t>
  </si>
  <si>
    <t>926</t>
  </si>
  <si>
    <t>Kultura fizyczna i sport</t>
  </si>
  <si>
    <t>92605</t>
  </si>
  <si>
    <t>Zadania w zakresie kultury fizycznej i sportu</t>
  </si>
  <si>
    <t>OGÓŁEM:</t>
  </si>
  <si>
    <t>- ZDZ Katowice</t>
  </si>
  <si>
    <t>- SOiZ Cieszyn</t>
  </si>
  <si>
    <t>- DPS Cieszyn, ul. Katowicka</t>
  </si>
  <si>
    <t>- DPS Cieszyn, Pl. Londzina</t>
  </si>
  <si>
    <t>- DPS Skoczów, ul. Mickiewicza</t>
  </si>
  <si>
    <t>- DPS Strumień</t>
  </si>
  <si>
    <t>- DD Cieszyn</t>
  </si>
  <si>
    <t>- Powiatowy Urząd Pracy</t>
  </si>
  <si>
    <t>- RDD Zamarski</t>
  </si>
  <si>
    <t>- DPS Skoczów, ul. Sportowa</t>
  </si>
  <si>
    <t>- PCPR, w tym dla:</t>
  </si>
  <si>
    <t>całość stanowią wydatki majątkowe</t>
  </si>
  <si>
    <t>758</t>
  </si>
  <si>
    <t>Różne rozliczenia</t>
  </si>
  <si>
    <t>75818</t>
  </si>
  <si>
    <t>Rezerwy ogólne i celowe</t>
  </si>
  <si>
    <t xml:space="preserve">WYDATKI </t>
  </si>
  <si>
    <t>wg działów i rozdziałów klasyfikacji budżetowej</t>
  </si>
  <si>
    <t>- rezerwa ogólna</t>
  </si>
  <si>
    <t>wynagrodzenia i pochodne</t>
  </si>
  <si>
    <t>dotacje</t>
  </si>
  <si>
    <t>pozostałe</t>
  </si>
  <si>
    <t>majątkowe</t>
  </si>
  <si>
    <t>bieżące</t>
  </si>
  <si>
    <t>wydatki na obsługę długu</t>
  </si>
  <si>
    <t>60013</t>
  </si>
  <si>
    <t>Drogi publiczne wojewódzkie</t>
  </si>
  <si>
    <t>Dokształcanie i doskonalenie nauczycieli</t>
  </si>
  <si>
    <t>75495</t>
  </si>
  <si>
    <t>75414</t>
  </si>
  <si>
    <t>Obrona cywilna</t>
  </si>
  <si>
    <t>Specjalne ośrodki szkolno-wychowawcze</t>
  </si>
  <si>
    <t>Szkolne schroniska młodzieżowe</t>
  </si>
  <si>
    <t>I LO im.Osuchowskiego</t>
  </si>
  <si>
    <t>ZSO im.Kopernika</t>
  </si>
  <si>
    <t>ZSO Skoczów</t>
  </si>
  <si>
    <t>Starostwo Powiatowe, w tym dotacje dla:</t>
  </si>
  <si>
    <t>ZSP nr 1 Cieszyn</t>
  </si>
  <si>
    <t>ZSGH Wisła</t>
  </si>
  <si>
    <t>Licea profilowane</t>
  </si>
  <si>
    <t>ZSZ Skoczów</t>
  </si>
  <si>
    <t>ZSEG Cieszyn</t>
  </si>
  <si>
    <t>ZSP Nr 1 Cieszyn</t>
  </si>
  <si>
    <t>ZSB Cieszyn</t>
  </si>
  <si>
    <t>ZSP Istebna</t>
  </si>
  <si>
    <t>ZSP Ustroń</t>
  </si>
  <si>
    <t>- MSTD Ustroń</t>
  </si>
  <si>
    <t>Centra kształcenia ustawicznego i praktycznego oraz ośrodki dokształcania zawodowego</t>
  </si>
  <si>
    <t>DD w Cieszynie</t>
  </si>
  <si>
    <t>PCPR</t>
  </si>
  <si>
    <t>- dotacje (dla TPD)</t>
  </si>
  <si>
    <t>DPS Cieszyn</t>
  </si>
  <si>
    <t>DPS Kończyce Małe</t>
  </si>
  <si>
    <t>DPS Pogórze</t>
  </si>
  <si>
    <t>DPS Skoczów</t>
  </si>
  <si>
    <t>PCPR, w tym dotacja dla:</t>
  </si>
  <si>
    <t>- EDO Emaus Dzięgielów</t>
  </si>
  <si>
    <t>SSM Istebna</t>
  </si>
  <si>
    <t>Opracowania geodezyjne i kartograficzne</t>
  </si>
  <si>
    <t>PCPR (granty)</t>
  </si>
  <si>
    <t>Powiatowy Urząd Pracy (granty)</t>
  </si>
  <si>
    <t>DD Cieszyn</t>
  </si>
  <si>
    <t>900</t>
  </si>
  <si>
    <t>Gospodarka komunalna i ochrona środowiska</t>
  </si>
  <si>
    <t>Załącznik nr 4</t>
  </si>
  <si>
    <t>Zespoły do spraw orzekania o stopniu niepełnosprawności</t>
  </si>
  <si>
    <t>02001</t>
  </si>
  <si>
    <t>Gospodarka leśna</t>
  </si>
  <si>
    <t>75095</t>
  </si>
  <si>
    <t>Pomoc Społeczna</t>
  </si>
  <si>
    <t>- dotacja dla RDD niepubliczny</t>
  </si>
  <si>
    <t>- RDD niepubliczny</t>
  </si>
  <si>
    <t>Ośrodki rewalidacyjno - wychowawcze</t>
  </si>
  <si>
    <t>- OERW Ustroń</t>
  </si>
  <si>
    <t>- OREW Cieszyn</t>
  </si>
  <si>
    <t>- rezerwa celowa oświatowa</t>
  </si>
  <si>
    <t>SOSW Cieszyn</t>
  </si>
  <si>
    <t>Ośrodki adopcyjno - opiekuńcze</t>
  </si>
  <si>
    <t>- pozostałe (usamodzielnienia)</t>
  </si>
  <si>
    <t>Dochody</t>
  </si>
  <si>
    <t>Wydatki</t>
  </si>
  <si>
    <t>Rozchody</t>
  </si>
  <si>
    <t>Przychody</t>
  </si>
  <si>
    <t>ZSO Wisła</t>
  </si>
  <si>
    <t>ZSR Międzyświeć</t>
  </si>
  <si>
    <t>Wczesne wspomaganie rozwoju dziecka</t>
  </si>
  <si>
    <t>Pomoc materialna dla uczniów</t>
  </si>
  <si>
    <t>I LO im. Osuchowskiego</t>
  </si>
  <si>
    <t>ZSO im. Kopernika w Cieszynie</t>
  </si>
  <si>
    <t>ZSO im. Stalmacha Wisła</t>
  </si>
  <si>
    <t>- dotacja (SOS "Wioski dziecięce")</t>
  </si>
  <si>
    <t>jednostka odpowiedzialna za realizację budżetu: CKP Bażanowice</t>
  </si>
  <si>
    <t>Starostwo Powiatowe (majątkowe)</t>
  </si>
  <si>
    <t>- Niepubliczny SOS "Wioski dziecięce"</t>
  </si>
  <si>
    <t>- Miasto Ustroń (dot. MDSS Ustroń)</t>
  </si>
  <si>
    <t>całość stanowią wynagrodzenia i pochodne od wynagrodzeń</t>
  </si>
  <si>
    <t>całość stanowią wydatki na obsługę długu</t>
  </si>
  <si>
    <t>- SOSW Cieszyn</t>
  </si>
  <si>
    <t>jednostki odpowiedzialne za realizację budżetu:</t>
  </si>
  <si>
    <t>OPDiR DD Międzyświeć</t>
  </si>
  <si>
    <t>Rodzinny Dom Dziecka Zamarski</t>
  </si>
  <si>
    <t>- OPDiR DD Międzyświeć</t>
  </si>
  <si>
    <t>Ośrodki wsparcia</t>
  </si>
  <si>
    <t>010</t>
  </si>
  <si>
    <t>Rolnictwo i łowiectwo</t>
  </si>
  <si>
    <t>01005</t>
  </si>
  <si>
    <t>Prace geodezyjno - urządzeniowe na potrzeby rolnictwa</t>
  </si>
  <si>
    <t>SSM Ustroń Dobka</t>
  </si>
  <si>
    <t>Starostwo Powiatowe (wydatki majątkowe)</t>
  </si>
  <si>
    <t>Wskaźnik 5:4</t>
  </si>
  <si>
    <t>Rehabilitacja zawodowa i społeczna osób niepełnosprawnych</t>
  </si>
  <si>
    <t>75075</t>
  </si>
  <si>
    <t>Promocja jednostek samorządu terytorialnego</t>
  </si>
  <si>
    <t>Pozostałe zadania w zakresie polityki społecznej</t>
  </si>
  <si>
    <t>ZST Cieszyn</t>
  </si>
  <si>
    <t>- ESSOiB COBRA</t>
  </si>
  <si>
    <t>- Akademie PRENTKI</t>
  </si>
  <si>
    <t>całość stanowią wydatki bieżące (pozostałe)</t>
  </si>
  <si>
    <t>całość stanowią wydatki bieżące (dotacja)</t>
  </si>
  <si>
    <t xml:space="preserve">- dotacje </t>
  </si>
  <si>
    <t>- rezerwa celowa na inwestycje i zakupy inwestycyjne</t>
  </si>
  <si>
    <t>- rezerwa celowa na zadania w zakresie zarządzania kryzysowego</t>
  </si>
  <si>
    <t>75421</t>
  </si>
  <si>
    <t>Zarządzanie kryzysowe</t>
  </si>
  <si>
    <t>łącznie:</t>
  </si>
  <si>
    <t>w roku 2008</t>
  </si>
  <si>
    <t>Plan 2009</t>
  </si>
  <si>
    <t>Stołówki szkolne</t>
  </si>
  <si>
    <t>- dotacja (granty)</t>
  </si>
  <si>
    <t>Komendy powiatowe Policji</t>
  </si>
  <si>
    <t>- SOiZ</t>
  </si>
  <si>
    <t>b) wydatki majątkowe:</t>
  </si>
  <si>
    <t xml:space="preserve"> ZSO im. Kopernika </t>
  </si>
  <si>
    <t>I LO Cieszyn</t>
  </si>
  <si>
    <t>- rezerwa celowa na wkłady własne do projektów w dziedzinie kultury</t>
  </si>
  <si>
    <t xml:space="preserve"> - wynagrodzenia i pochodne od wynagrodzeń</t>
  </si>
  <si>
    <t>- pozostałe (akcja kurierska)</t>
  </si>
  <si>
    <t>- dotacje z tyt.porozumień między powiatami</t>
  </si>
  <si>
    <t>całość stanowią wydatki bieżące ( pozostałe)</t>
  </si>
  <si>
    <t xml:space="preserve">   - pozostałe</t>
  </si>
  <si>
    <t>całośc stanowią wydatki bieżące (pozostałe)</t>
  </si>
  <si>
    <t>całość stanowią wydatki bieżące (dotacja - granty)</t>
  </si>
  <si>
    <t>całość stanowią wydatki bieżące(pozostałe)</t>
  </si>
  <si>
    <t>całość stanowią  wydatki bieżące (dotacje)</t>
  </si>
  <si>
    <t xml:space="preserve"> Starostwo Powiatowe  - Wydział Edukacji (pozostałe)</t>
  </si>
  <si>
    <t xml:space="preserve">jednostka odpowiedzialna za realizację budżetu:  </t>
  </si>
  <si>
    <t>całość  stanoiwią wydatki bieżące (dotacja)</t>
  </si>
  <si>
    <t>całość stanowią wydatki bieżące (dotacje)</t>
  </si>
  <si>
    <t>Starostwo Powiatowe (dotacja dla SSM "Wiecha" Ustroń</t>
  </si>
  <si>
    <t>b) wydatki majątkowe - "Enklawa budownictwa drewnianego"</t>
  </si>
  <si>
    <t>całośc stanowią wydatki bieżące (dotacja)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</si>
</sst>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\-#,##0\ 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 vertical="center"/>
    </xf>
    <xf numFmtId="0" fontId="3" fillId="0" borderId="0" xfId="0" applyFont="1" applyBorder="1" applyAlignment="1">
      <alignment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vertical="center" wrapText="1" shrinkToFit="1"/>
    </xf>
    <xf numFmtId="164" fontId="10" fillId="0" borderId="13" xfId="54" applyNumberFormat="1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horizontal="center" vertical="center"/>
    </xf>
    <xf numFmtId="164" fontId="9" fillId="0" borderId="14" xfId="54" applyNumberFormat="1" applyFont="1" applyFill="1" applyBorder="1" applyAlignment="1">
      <alignment vertical="center"/>
    </xf>
    <xf numFmtId="49" fontId="9" fillId="0" borderId="15" xfId="0" applyNumberFormat="1" applyFont="1" applyFill="1" applyBorder="1" applyAlignment="1">
      <alignment wrapText="1"/>
    </xf>
    <xf numFmtId="164" fontId="9" fillId="0" borderId="15" xfId="54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49" fontId="9" fillId="0" borderId="16" xfId="0" applyNumberFormat="1" applyFont="1" applyFill="1" applyBorder="1" applyAlignment="1">
      <alignment wrapText="1"/>
    </xf>
    <xf numFmtId="3" fontId="9" fillId="0" borderId="16" xfId="0" applyNumberFormat="1" applyFont="1" applyFill="1" applyBorder="1" applyAlignment="1">
      <alignment vertical="center"/>
    </xf>
    <xf numFmtId="164" fontId="9" fillId="0" borderId="16" xfId="54" applyNumberFormat="1" applyFont="1" applyFill="1" applyBorder="1" applyAlignment="1">
      <alignment vertical="center"/>
    </xf>
    <xf numFmtId="49" fontId="9" fillId="0" borderId="16" xfId="0" applyNumberFormat="1" applyFont="1" applyFill="1" applyBorder="1" applyAlignment="1">
      <alignment horizontal="left" vertical="center" wrapText="1" indent="1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left" indent="1"/>
    </xf>
    <xf numFmtId="3" fontId="9" fillId="0" borderId="15" xfId="0" applyNumberFormat="1" applyFont="1" applyFill="1" applyBorder="1" applyAlignment="1">
      <alignment vertical="center"/>
    </xf>
    <xf numFmtId="3" fontId="9" fillId="0" borderId="16" xfId="0" applyNumberFormat="1" applyFont="1" applyBorder="1" applyAlignment="1">
      <alignment/>
    </xf>
    <xf numFmtId="49" fontId="9" fillId="0" borderId="16" xfId="0" applyNumberFormat="1" applyFont="1" applyFill="1" applyBorder="1" applyAlignment="1">
      <alignment horizontal="left" indent="1"/>
    </xf>
    <xf numFmtId="49" fontId="9" fillId="0" borderId="16" xfId="0" applyNumberFormat="1" applyFont="1" applyFill="1" applyBorder="1" applyAlignment="1">
      <alignment vertical="center" wrapText="1" shrinkToFit="1"/>
    </xf>
    <xf numFmtId="49" fontId="9" fillId="0" borderId="15" xfId="0" applyNumberFormat="1" applyFont="1" applyFill="1" applyBorder="1" applyAlignment="1">
      <alignment horizontal="left" vertical="top" wrapText="1" indent="2"/>
    </xf>
    <xf numFmtId="49" fontId="10" fillId="0" borderId="13" xfId="0" applyNumberFormat="1" applyFont="1" applyFill="1" applyBorder="1" applyAlignment="1">
      <alignment vertical="center" wrapText="1"/>
    </xf>
    <xf numFmtId="49" fontId="9" fillId="0" borderId="14" xfId="0" applyNumberFormat="1" applyFont="1" applyFill="1" applyBorder="1" applyAlignment="1">
      <alignment wrapText="1"/>
    </xf>
    <xf numFmtId="164" fontId="9" fillId="0" borderId="13" xfId="54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left" vertical="center" wrapText="1"/>
    </xf>
    <xf numFmtId="49" fontId="9" fillId="0" borderId="16" xfId="0" applyNumberFormat="1" applyFont="1" applyFill="1" applyBorder="1" applyAlignment="1">
      <alignment vertical="center" wrapText="1"/>
    </xf>
    <xf numFmtId="164" fontId="9" fillId="0" borderId="14" xfId="54" applyNumberFormat="1" applyFont="1" applyBorder="1" applyAlignment="1">
      <alignment/>
    </xf>
    <xf numFmtId="164" fontId="9" fillId="0" borderId="15" xfId="54" applyNumberFormat="1" applyFont="1" applyBorder="1" applyAlignment="1">
      <alignment/>
    </xf>
    <xf numFmtId="164" fontId="9" fillId="0" borderId="16" xfId="54" applyNumberFormat="1" applyFont="1" applyBorder="1" applyAlignment="1">
      <alignment/>
    </xf>
    <xf numFmtId="49" fontId="9" fillId="0" borderId="15" xfId="0" applyNumberFormat="1" applyFont="1" applyFill="1" applyBorder="1" applyAlignment="1">
      <alignment vertical="center" wrapText="1" shrinkToFit="1"/>
    </xf>
    <xf numFmtId="49" fontId="9" fillId="0" borderId="17" xfId="0" applyNumberFormat="1" applyFont="1" applyFill="1" applyBorder="1" applyAlignment="1">
      <alignment horizontal="left" indent="1"/>
    </xf>
    <xf numFmtId="3" fontId="9" fillId="0" borderId="17" xfId="0" applyNumberFormat="1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horizontal="left" vertical="center" wrapText="1"/>
    </xf>
    <xf numFmtId="164" fontId="10" fillId="0" borderId="13" xfId="54" applyNumberFormat="1" applyFont="1" applyBorder="1" applyAlignment="1">
      <alignment vertical="center"/>
    </xf>
    <xf numFmtId="49" fontId="9" fillId="0" borderId="16" xfId="0" applyNumberFormat="1" applyFont="1" applyFill="1" applyBorder="1" applyAlignment="1">
      <alignment horizontal="left" vertical="center" wrapText="1"/>
    </xf>
    <xf numFmtId="3" fontId="9" fillId="0" borderId="14" xfId="0" applyNumberFormat="1" applyFont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vertical="center"/>
    </xf>
    <xf numFmtId="164" fontId="9" fillId="0" borderId="16" xfId="0" applyNumberFormat="1" applyFont="1" applyFill="1" applyBorder="1" applyAlignment="1">
      <alignment vertical="center"/>
    </xf>
    <xf numFmtId="164" fontId="9" fillId="0" borderId="15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horizontal="left" wrapText="1"/>
    </xf>
    <xf numFmtId="3" fontId="9" fillId="0" borderId="14" xfId="0" applyNumberFormat="1" applyFont="1" applyFill="1" applyBorder="1" applyAlignment="1">
      <alignment horizontal="right" vertical="center"/>
    </xf>
    <xf numFmtId="3" fontId="9" fillId="0" borderId="16" xfId="0" applyNumberFormat="1" applyFont="1" applyFill="1" applyBorder="1" applyAlignment="1">
      <alignment horizontal="right" vertical="center"/>
    </xf>
    <xf numFmtId="49" fontId="9" fillId="0" borderId="16" xfId="0" applyNumberFormat="1" applyFont="1" applyFill="1" applyBorder="1" applyAlignment="1">
      <alignment horizontal="left" wrapText="1" indent="4"/>
    </xf>
    <xf numFmtId="0" fontId="9" fillId="0" borderId="12" xfId="0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right" vertical="center"/>
    </xf>
    <xf numFmtId="164" fontId="9" fillId="0" borderId="12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horizontal="left" wrapText="1" indent="4"/>
    </xf>
    <xf numFmtId="49" fontId="9" fillId="0" borderId="15" xfId="0" applyNumberFormat="1" applyFont="1" applyFill="1" applyBorder="1" applyAlignment="1">
      <alignment horizontal="left" wrapText="1"/>
    </xf>
    <xf numFmtId="3" fontId="9" fillId="0" borderId="15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49" fontId="9" fillId="0" borderId="16" xfId="0" applyNumberFormat="1" applyFont="1" applyFill="1" applyBorder="1" applyAlignment="1">
      <alignment horizontal="left" wrapText="1" indent="1"/>
    </xf>
    <xf numFmtId="49" fontId="9" fillId="0" borderId="15" xfId="0" applyNumberFormat="1" applyFont="1" applyFill="1" applyBorder="1" applyAlignment="1">
      <alignment horizontal="left" wrapText="1" indent="1"/>
    </xf>
    <xf numFmtId="49" fontId="10" fillId="0" borderId="13" xfId="0" applyNumberFormat="1" applyFont="1" applyFill="1" applyBorder="1" applyAlignment="1">
      <alignment vertical="center"/>
    </xf>
    <xf numFmtId="164" fontId="10" fillId="0" borderId="13" xfId="0" applyNumberFormat="1" applyFont="1" applyFill="1" applyBorder="1" applyAlignment="1">
      <alignment vertical="center"/>
    </xf>
    <xf numFmtId="49" fontId="9" fillId="0" borderId="16" xfId="0" applyNumberFormat="1" applyFont="1" applyFill="1" applyBorder="1" applyAlignment="1">
      <alignment horizontal="left" wrapText="1"/>
    </xf>
    <xf numFmtId="49" fontId="9" fillId="0" borderId="16" xfId="0" applyNumberFormat="1" applyFont="1" applyFill="1" applyBorder="1" applyAlignment="1">
      <alignment horizontal="left" vertical="top" wrapText="1" indent="1"/>
    </xf>
    <xf numFmtId="49" fontId="9" fillId="0" borderId="16" xfId="0" applyNumberFormat="1" applyFont="1" applyFill="1" applyBorder="1" applyAlignment="1">
      <alignment horizontal="left" vertical="top" wrapText="1" indent="3"/>
    </xf>
    <xf numFmtId="49" fontId="10" fillId="0" borderId="13" xfId="0" applyNumberFormat="1" applyFont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164" fontId="9" fillId="0" borderId="17" xfId="0" applyNumberFormat="1" applyFont="1" applyFill="1" applyBorder="1" applyAlignment="1">
      <alignment vertical="center"/>
    </xf>
    <xf numFmtId="49" fontId="9" fillId="0" borderId="16" xfId="0" applyNumberFormat="1" applyFont="1" applyFill="1" applyBorder="1" applyAlignment="1">
      <alignment horizontal="left" wrapText="1" indent="3"/>
    </xf>
    <xf numFmtId="3" fontId="9" fillId="0" borderId="0" xfId="0" applyNumberFormat="1" applyFont="1" applyAlignment="1">
      <alignment/>
    </xf>
    <xf numFmtId="49" fontId="9" fillId="0" borderId="15" xfId="0" applyNumberFormat="1" applyFont="1" applyFill="1" applyBorder="1" applyAlignment="1">
      <alignment horizontal="left" wrapText="1" indent="3"/>
    </xf>
    <xf numFmtId="49" fontId="9" fillId="0" borderId="17" xfId="0" applyNumberFormat="1" applyFont="1" applyFill="1" applyBorder="1" applyAlignment="1">
      <alignment horizontal="left" wrapText="1"/>
    </xf>
    <xf numFmtId="164" fontId="9" fillId="0" borderId="13" xfId="0" applyNumberFormat="1" applyFont="1" applyFill="1" applyBorder="1" applyAlignment="1">
      <alignment vertical="center"/>
    </xf>
    <xf numFmtId="49" fontId="9" fillId="0" borderId="15" xfId="0" applyNumberFormat="1" applyFont="1" applyFill="1" applyBorder="1" applyAlignment="1">
      <alignment horizontal="left" vertical="center" wrapText="1" indent="1"/>
    </xf>
    <xf numFmtId="49" fontId="9" fillId="0" borderId="15" xfId="0" applyNumberFormat="1" applyFont="1" applyFill="1" applyBorder="1" applyAlignment="1">
      <alignment horizontal="left" wrapText="1" indent="4"/>
    </xf>
    <xf numFmtId="0" fontId="9" fillId="0" borderId="0" xfId="0" applyFont="1" applyAlignment="1">
      <alignment/>
    </xf>
    <xf numFmtId="3" fontId="10" fillId="0" borderId="13" xfId="0" applyNumberFormat="1" applyFont="1" applyBorder="1" applyAlignment="1">
      <alignment vertical="center"/>
    </xf>
    <xf numFmtId="164" fontId="10" fillId="0" borderId="18" xfId="54" applyNumberFormat="1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/>
    </xf>
    <xf numFmtId="41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165" fontId="9" fillId="0" borderId="0" xfId="0" applyNumberFormat="1" applyFont="1" applyAlignment="1">
      <alignment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9" xfId="0" applyFont="1" applyBorder="1" applyAlignment="1">
      <alignment/>
    </xf>
    <xf numFmtId="49" fontId="9" fillId="0" borderId="15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 horizontal="right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3" xfId="0" applyNumberFormat="1" applyFont="1" applyFill="1" applyBorder="1" applyAlignment="1">
      <alignment vertical="center" wrapText="1"/>
    </xf>
    <xf numFmtId="3" fontId="10" fillId="0" borderId="13" xfId="0" applyNumberFormat="1" applyFont="1" applyFill="1" applyBorder="1" applyAlignment="1">
      <alignment horizontal="right"/>
    </xf>
    <xf numFmtId="0" fontId="9" fillId="0" borderId="10" xfId="0" applyFont="1" applyBorder="1" applyAlignment="1">
      <alignment/>
    </xf>
    <xf numFmtId="0" fontId="10" fillId="0" borderId="12" xfId="0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left" wrapText="1" indent="4"/>
    </xf>
    <xf numFmtId="49" fontId="9" fillId="0" borderId="17" xfId="0" applyNumberFormat="1" applyFont="1" applyFill="1" applyBorder="1" applyAlignment="1">
      <alignment/>
    </xf>
    <xf numFmtId="164" fontId="10" fillId="0" borderId="13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right"/>
    </xf>
    <xf numFmtId="49" fontId="9" fillId="0" borderId="12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 vertical="center" wrapText="1" shrinkToFit="1"/>
    </xf>
    <xf numFmtId="164" fontId="9" fillId="0" borderId="10" xfId="54" applyNumberFormat="1" applyFont="1" applyFill="1" applyBorder="1" applyAlignment="1">
      <alignment vertical="center"/>
    </xf>
    <xf numFmtId="164" fontId="9" fillId="0" borderId="10" xfId="54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164" fontId="10" fillId="0" borderId="14" xfId="54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left" vertical="center" wrapText="1"/>
    </xf>
    <xf numFmtId="3" fontId="9" fillId="0" borderId="10" xfId="0" applyNumberFormat="1" applyFont="1" applyBorder="1" applyAlignment="1">
      <alignment/>
    </xf>
    <xf numFmtId="164" fontId="9" fillId="0" borderId="10" xfId="54" applyNumberFormat="1" applyFont="1" applyBorder="1" applyAlignment="1">
      <alignment/>
    </xf>
    <xf numFmtId="49" fontId="9" fillId="0" borderId="10" xfId="0" applyNumberFormat="1" applyFont="1" applyFill="1" applyBorder="1" applyAlignment="1">
      <alignment horizontal="left"/>
    </xf>
    <xf numFmtId="164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wrapText="1"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4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vertical="top" wrapText="1"/>
    </xf>
    <xf numFmtId="49" fontId="9" fillId="0" borderId="14" xfId="0" applyNumberFormat="1" applyFont="1" applyFill="1" applyBorder="1" applyAlignment="1">
      <alignment horizontal="left" vertical="top" wrapText="1" indent="1"/>
    </xf>
    <xf numFmtId="164" fontId="9" fillId="0" borderId="11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/>
    </xf>
    <xf numFmtId="49" fontId="9" fillId="0" borderId="12" xfId="0" applyNumberFormat="1" applyFont="1" applyFill="1" applyBorder="1" applyAlignment="1">
      <alignment vertical="center" wrapText="1"/>
    </xf>
    <xf numFmtId="3" fontId="9" fillId="0" borderId="11" xfId="0" applyNumberFormat="1" applyFont="1" applyFill="1" applyBorder="1" applyAlignment="1">
      <alignment vertical="center"/>
    </xf>
    <xf numFmtId="164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/>
    </xf>
    <xf numFmtId="164" fontId="9" fillId="0" borderId="11" xfId="54" applyNumberFormat="1" applyFont="1" applyBorder="1" applyAlignment="1">
      <alignment/>
    </xf>
    <xf numFmtId="49" fontId="9" fillId="0" borderId="11" xfId="0" applyNumberFormat="1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wrapText="1"/>
    </xf>
    <xf numFmtId="49" fontId="9" fillId="0" borderId="17" xfId="0" applyNumberFormat="1" applyFont="1" applyFill="1" applyBorder="1" applyAlignment="1">
      <alignment horizontal="left" wrapText="1" shrinkToFit="1"/>
    </xf>
    <xf numFmtId="49" fontId="9" fillId="0" borderId="17" xfId="0" applyNumberFormat="1" applyFont="1" applyFill="1" applyBorder="1" applyAlignment="1">
      <alignment horizontal="left" wrapText="1" indent="1"/>
    </xf>
    <xf numFmtId="49" fontId="9" fillId="0" borderId="11" xfId="0" applyNumberFormat="1" applyFont="1" applyFill="1" applyBorder="1" applyAlignment="1">
      <alignment horizontal="left" wrapText="1"/>
    </xf>
    <xf numFmtId="3" fontId="9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top"/>
    </xf>
    <xf numFmtId="49" fontId="9" fillId="0" borderId="12" xfId="0" applyNumberFormat="1" applyFont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top"/>
    </xf>
    <xf numFmtId="49" fontId="10" fillId="0" borderId="12" xfId="0" applyNumberFormat="1" applyFont="1" applyFill="1" applyBorder="1" applyAlignment="1">
      <alignment horizontal="center" vertical="top"/>
    </xf>
    <xf numFmtId="49" fontId="9" fillId="0" borderId="12" xfId="0" applyNumberFormat="1" applyFont="1" applyFill="1" applyBorder="1" applyAlignment="1">
      <alignment horizontal="center" vertical="top"/>
    </xf>
    <xf numFmtId="49" fontId="9" fillId="0" borderId="11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49" fontId="9" fillId="0" borderId="11" xfId="0" applyNumberFormat="1" applyFont="1" applyFill="1" applyBorder="1" applyAlignment="1">
      <alignment/>
    </xf>
    <xf numFmtId="0" fontId="9" fillId="0" borderId="14" xfId="0" applyFont="1" applyBorder="1" applyAlignment="1">
      <alignment vertical="center"/>
    </xf>
    <xf numFmtId="49" fontId="9" fillId="0" borderId="0" xfId="0" applyNumberFormat="1" applyFont="1" applyAlignment="1">
      <alignment horizontal="right"/>
    </xf>
    <xf numFmtId="3" fontId="9" fillId="0" borderId="20" xfId="0" applyNumberFormat="1" applyFont="1" applyFill="1" applyBorder="1" applyAlignment="1">
      <alignment vertical="center"/>
    </xf>
    <xf numFmtId="49" fontId="9" fillId="0" borderId="21" xfId="0" applyNumberFormat="1" applyFont="1" applyFill="1" applyBorder="1" applyAlignment="1">
      <alignment/>
    </xf>
    <xf numFmtId="49" fontId="9" fillId="0" borderId="22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 horizontal="left" vertical="center" wrapText="1"/>
    </xf>
    <xf numFmtId="3" fontId="9" fillId="0" borderId="11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164" fontId="9" fillId="0" borderId="17" xfId="54" applyNumberFormat="1" applyFont="1" applyBorder="1" applyAlignment="1">
      <alignment/>
    </xf>
    <xf numFmtId="49" fontId="9" fillId="0" borderId="17" xfId="0" applyNumberFormat="1" applyFont="1" applyFill="1" applyBorder="1" applyAlignment="1">
      <alignment horizontal="left" vertical="top" wrapText="1" indent="3"/>
    </xf>
    <xf numFmtId="164" fontId="9" fillId="0" borderId="17" xfId="54" applyNumberFormat="1" applyFont="1" applyFill="1" applyBorder="1" applyAlignment="1">
      <alignment vertical="center"/>
    </xf>
    <xf numFmtId="164" fontId="9" fillId="0" borderId="11" xfId="54" applyNumberFormat="1" applyFont="1" applyFill="1" applyBorder="1" applyAlignment="1">
      <alignment vertical="center"/>
    </xf>
    <xf numFmtId="49" fontId="9" fillId="0" borderId="17" xfId="0" applyNumberFormat="1" applyFont="1" applyFill="1" applyBorder="1" applyAlignment="1">
      <alignment horizontal="left"/>
    </xf>
    <xf numFmtId="3" fontId="9" fillId="0" borderId="12" xfId="0" applyNumberFormat="1" applyFont="1" applyBorder="1" applyAlignment="1">
      <alignment/>
    </xf>
    <xf numFmtId="49" fontId="9" fillId="0" borderId="14" xfId="0" applyNumberFormat="1" applyFont="1" applyFill="1" applyBorder="1" applyAlignment="1">
      <alignment vertical="center" wrapText="1"/>
    </xf>
    <xf numFmtId="49" fontId="9" fillId="0" borderId="17" xfId="0" applyNumberFormat="1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3" fontId="10" fillId="0" borderId="13" xfId="0" applyNumberFormat="1" applyFont="1" applyFill="1" applyBorder="1" applyAlignment="1">
      <alignment horizontal="right" vertical="center"/>
    </xf>
    <xf numFmtId="49" fontId="9" fillId="0" borderId="17" xfId="0" applyNumberFormat="1" applyFont="1" applyFill="1" applyBorder="1" applyAlignment="1">
      <alignment vertical="center" wrapText="1" shrinkToFit="1"/>
    </xf>
    <xf numFmtId="3" fontId="10" fillId="0" borderId="17" xfId="0" applyNumberFormat="1" applyFont="1" applyFill="1" applyBorder="1" applyAlignment="1">
      <alignment vertical="center"/>
    </xf>
    <xf numFmtId="49" fontId="9" fillId="0" borderId="16" xfId="0" applyNumberFormat="1" applyFont="1" applyFill="1" applyBorder="1" applyAlignment="1">
      <alignment horizontal="left" vertical="top" wrapText="1" indent="2" shrinkToFit="1"/>
    </xf>
    <xf numFmtId="3" fontId="9" fillId="0" borderId="15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right" vertical="center"/>
    </xf>
    <xf numFmtId="0" fontId="9" fillId="0" borderId="16" xfId="0" applyFont="1" applyBorder="1" applyAlignment="1">
      <alignment/>
    </xf>
    <xf numFmtId="49" fontId="9" fillId="0" borderId="17" xfId="0" applyNumberFormat="1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16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 vertical="center"/>
    </xf>
    <xf numFmtId="49" fontId="9" fillId="0" borderId="17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vertical="center" wrapText="1" shrinkToFit="1"/>
    </xf>
    <xf numFmtId="49" fontId="9" fillId="0" borderId="16" xfId="0" applyNumberFormat="1" applyFont="1" applyFill="1" applyBorder="1" applyAlignment="1">
      <alignment horizontal="left"/>
    </xf>
    <xf numFmtId="49" fontId="9" fillId="0" borderId="16" xfId="0" applyNumberFormat="1" applyFont="1" applyFill="1" applyBorder="1" applyAlignment="1">
      <alignment horizontal="left" vertical="center" wrapText="1" shrinkToFit="1"/>
    </xf>
    <xf numFmtId="3" fontId="9" fillId="0" borderId="15" xfId="0" applyNumberFormat="1" applyFont="1" applyFill="1" applyBorder="1" applyAlignment="1">
      <alignment vertical="center"/>
    </xf>
    <xf numFmtId="164" fontId="9" fillId="0" borderId="15" xfId="0" applyNumberFormat="1" applyFont="1" applyFill="1" applyBorder="1" applyAlignment="1">
      <alignment vertical="center"/>
    </xf>
    <xf numFmtId="49" fontId="9" fillId="0" borderId="23" xfId="0" applyNumberFormat="1" applyFont="1" applyFill="1" applyBorder="1" applyAlignment="1">
      <alignment horizontal="left"/>
    </xf>
    <xf numFmtId="49" fontId="9" fillId="0" borderId="15" xfId="0" applyNumberFormat="1" applyFont="1" applyFill="1" applyBorder="1" applyAlignment="1">
      <alignment horizontal="left"/>
    </xf>
    <xf numFmtId="49" fontId="9" fillId="0" borderId="15" xfId="0" applyNumberFormat="1" applyFont="1" applyFill="1" applyBorder="1" applyAlignment="1">
      <alignment vertical="center" wrapText="1"/>
    </xf>
    <xf numFmtId="164" fontId="9" fillId="0" borderId="15" xfId="54" applyNumberFormat="1" applyFont="1" applyFill="1" applyBorder="1" applyAlignment="1">
      <alignment vertical="center"/>
    </xf>
    <xf numFmtId="3" fontId="7" fillId="0" borderId="0" xfId="0" applyNumberFormat="1" applyFont="1" applyAlignment="1">
      <alignment/>
    </xf>
    <xf numFmtId="164" fontId="9" fillId="0" borderId="20" xfId="54" applyNumberFormat="1" applyFont="1" applyFill="1" applyBorder="1" applyAlignment="1">
      <alignment vertical="center"/>
    </xf>
    <xf numFmtId="164" fontId="9" fillId="0" borderId="20" xfId="54" applyNumberFormat="1" applyFont="1" applyBorder="1" applyAlignment="1">
      <alignment/>
    </xf>
    <xf numFmtId="49" fontId="9" fillId="0" borderId="14" xfId="0" applyNumberFormat="1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24" xfId="0" applyFont="1" applyBorder="1" applyAlignment="1">
      <alignment horizontal="left" indent="5"/>
    </xf>
    <xf numFmtId="0" fontId="8" fillId="0" borderId="0" xfId="0" applyFont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7"/>
  <sheetViews>
    <sheetView tabSelected="1" view="pageBreakPreview" zoomScale="150" zoomScaleSheetLayoutView="150" zoomScalePageLayoutView="0" workbookViewId="0" topLeftCell="A1">
      <pane ySplit="8" topLeftCell="A78" activePane="bottomLeft" state="frozen"/>
      <selection pane="topLeft" activeCell="A1" sqref="A1"/>
      <selection pane="bottomLeft" activeCell="C89" sqref="C89"/>
    </sheetView>
  </sheetViews>
  <sheetFormatPr defaultColWidth="9.00390625" defaultRowHeight="12.75"/>
  <cols>
    <col min="1" max="1" width="5.375" style="1" bestFit="1" customWidth="1"/>
    <col min="2" max="2" width="8.875" style="1" bestFit="1" customWidth="1"/>
    <col min="3" max="3" width="46.75390625" style="2" customWidth="1"/>
    <col min="4" max="4" width="13.375" style="3" customWidth="1"/>
    <col min="5" max="5" width="12.00390625" style="3" customWidth="1"/>
    <col min="6" max="6" width="11.125" style="3" customWidth="1"/>
    <col min="7" max="7" width="16.25390625" style="3" customWidth="1"/>
    <col min="8" max="8" width="15.25390625" style="3" customWidth="1"/>
    <col min="9" max="16384" width="9.125" style="3" customWidth="1"/>
  </cols>
  <sheetData>
    <row r="1" spans="1:6" ht="15" customHeight="1">
      <c r="A1" s="12"/>
      <c r="B1" s="12"/>
      <c r="C1" s="13"/>
      <c r="D1" s="14"/>
      <c r="E1" s="217" t="s">
        <v>162</v>
      </c>
      <c r="F1" s="217"/>
    </row>
    <row r="2" spans="1:6" s="4" customFormat="1" ht="18.75" customHeight="1">
      <c r="A2" s="219" t="s">
        <v>114</v>
      </c>
      <c r="B2" s="219"/>
      <c r="C2" s="219"/>
      <c r="D2" s="219"/>
      <c r="E2" s="219"/>
      <c r="F2" s="219"/>
    </row>
    <row r="3" spans="1:6" s="4" customFormat="1" ht="17.25" customHeight="1">
      <c r="A3" s="219" t="s">
        <v>115</v>
      </c>
      <c r="B3" s="219"/>
      <c r="C3" s="219"/>
      <c r="D3" s="219"/>
      <c r="E3" s="219"/>
      <c r="F3" s="219"/>
    </row>
    <row r="4" spans="1:6" ht="6.75" customHeight="1">
      <c r="A4" s="12"/>
      <c r="B4" s="12"/>
      <c r="C4" s="13"/>
      <c r="D4" s="218"/>
      <c r="E4" s="218"/>
      <c r="F4" s="218"/>
    </row>
    <row r="5" spans="1:6" ht="15">
      <c r="A5" s="15"/>
      <c r="B5" s="15"/>
      <c r="C5" s="221" t="s">
        <v>21</v>
      </c>
      <c r="D5" s="17" t="s">
        <v>1</v>
      </c>
      <c r="E5" s="109"/>
      <c r="F5" s="213" t="s">
        <v>207</v>
      </c>
    </row>
    <row r="6" spans="1:6" ht="12.75" customHeight="1">
      <c r="A6" s="18" t="s">
        <v>2</v>
      </c>
      <c r="B6" s="18" t="s">
        <v>0</v>
      </c>
      <c r="C6" s="222"/>
      <c r="D6" s="16" t="s">
        <v>3</v>
      </c>
      <c r="E6" s="16" t="s">
        <v>224</v>
      </c>
      <c r="F6" s="214"/>
    </row>
    <row r="7" spans="1:6" ht="12.75" customHeight="1">
      <c r="A7" s="19"/>
      <c r="B7" s="19"/>
      <c r="C7" s="223"/>
      <c r="D7" s="110" t="s">
        <v>223</v>
      </c>
      <c r="E7" s="110"/>
      <c r="F7" s="215"/>
    </row>
    <row r="8" spans="1:6" ht="11.25" customHeight="1">
      <c r="A8" s="123">
        <v>1</v>
      </c>
      <c r="B8" s="123">
        <v>2</v>
      </c>
      <c r="C8" s="124" t="s">
        <v>23</v>
      </c>
      <c r="D8" s="125">
        <v>4</v>
      </c>
      <c r="E8" s="125">
        <v>5</v>
      </c>
      <c r="F8" s="125">
        <v>6</v>
      </c>
    </row>
    <row r="9" spans="1:6" ht="18.75" customHeight="1">
      <c r="A9" s="106" t="s">
        <v>201</v>
      </c>
      <c r="B9" s="106"/>
      <c r="C9" s="107" t="s">
        <v>202</v>
      </c>
      <c r="D9" s="108">
        <f>D10</f>
        <v>140000</v>
      </c>
      <c r="E9" s="108">
        <f>E10</f>
        <v>145000</v>
      </c>
      <c r="F9" s="22">
        <f aca="true" t="shared" si="0" ref="F9:F18">E9/D9</f>
        <v>1.0357142857142858</v>
      </c>
    </row>
    <row r="10" spans="1:6" ht="25.5" customHeight="1">
      <c r="A10" s="15"/>
      <c r="B10" s="152" t="s">
        <v>203</v>
      </c>
      <c r="C10" s="114" t="s">
        <v>204</v>
      </c>
      <c r="D10" s="115">
        <v>140000</v>
      </c>
      <c r="E10" s="115">
        <v>145000</v>
      </c>
      <c r="F10" s="119">
        <f t="shared" si="0"/>
        <v>1.0357142857142858</v>
      </c>
    </row>
    <row r="11" spans="1:6" ht="15" customHeight="1">
      <c r="A11" s="19"/>
      <c r="B11" s="153"/>
      <c r="C11" s="25" t="s">
        <v>236</v>
      </c>
      <c r="D11" s="190">
        <v>140000</v>
      </c>
      <c r="E11" s="190">
        <v>145000</v>
      </c>
      <c r="F11" s="207">
        <f t="shared" si="0"/>
        <v>1.0357142857142858</v>
      </c>
    </row>
    <row r="12" spans="1:6" ht="18.75" customHeight="1">
      <c r="A12" s="20" t="s">
        <v>32</v>
      </c>
      <c r="B12" s="154"/>
      <c r="C12" s="21" t="s">
        <v>33</v>
      </c>
      <c r="D12" s="186">
        <f>D15+D13</f>
        <v>218381.52000000002</v>
      </c>
      <c r="E12" s="186">
        <f>E15+E13</f>
        <v>249596.52000000002</v>
      </c>
      <c r="F12" s="22">
        <f t="shared" si="0"/>
        <v>1.14293791892281</v>
      </c>
    </row>
    <row r="13" spans="1:6" ht="15" customHeight="1">
      <c r="A13" s="23"/>
      <c r="B13" s="155" t="s">
        <v>164</v>
      </c>
      <c r="C13" s="117" t="s">
        <v>165</v>
      </c>
      <c r="D13" s="133">
        <v>93214.32</v>
      </c>
      <c r="E13" s="133">
        <v>95544.6</v>
      </c>
      <c r="F13" s="118">
        <f t="shared" si="0"/>
        <v>1.0249991632186986</v>
      </c>
    </row>
    <row r="14" spans="1:6" ht="15" customHeight="1">
      <c r="A14" s="23"/>
      <c r="B14" s="156"/>
      <c r="C14" s="25" t="s">
        <v>215</v>
      </c>
      <c r="D14" s="67">
        <v>93214</v>
      </c>
      <c r="E14" s="191">
        <v>95545</v>
      </c>
      <c r="F14" s="26">
        <f t="shared" si="0"/>
        <v>1.0250069732014504</v>
      </c>
    </row>
    <row r="15" spans="1:6" ht="15" customHeight="1">
      <c r="A15" s="27"/>
      <c r="B15" s="155" t="s">
        <v>34</v>
      </c>
      <c r="C15" s="117" t="s">
        <v>35</v>
      </c>
      <c r="D15" s="120">
        <v>125167.2</v>
      </c>
      <c r="E15" s="120">
        <v>154051.92</v>
      </c>
      <c r="F15" s="118">
        <f t="shared" si="0"/>
        <v>1.2307690832742126</v>
      </c>
    </row>
    <row r="16" spans="1:6" ht="15" customHeight="1">
      <c r="A16" s="27"/>
      <c r="B16" s="157"/>
      <c r="C16" s="25" t="s">
        <v>216</v>
      </c>
      <c r="D16" s="67">
        <v>125167</v>
      </c>
      <c r="E16" s="36">
        <v>154052</v>
      </c>
      <c r="F16" s="26">
        <f t="shared" si="0"/>
        <v>1.2307716890234646</v>
      </c>
    </row>
    <row r="17" spans="1:6" s="5" customFormat="1" ht="18.75" customHeight="1">
      <c r="A17" s="20" t="s">
        <v>36</v>
      </c>
      <c r="B17" s="154"/>
      <c r="C17" s="21" t="s">
        <v>37</v>
      </c>
      <c r="D17" s="28">
        <f>D23+D18</f>
        <v>16505226</v>
      </c>
      <c r="E17" s="28">
        <f>E23+E18</f>
        <v>52390726</v>
      </c>
      <c r="F17" s="22">
        <f t="shared" si="0"/>
        <v>3.1741901625582103</v>
      </c>
    </row>
    <row r="18" spans="1:6" s="4" customFormat="1" ht="15" customHeight="1">
      <c r="A18" s="27"/>
      <c r="B18" s="155" t="s">
        <v>123</v>
      </c>
      <c r="C18" s="117" t="s">
        <v>124</v>
      </c>
      <c r="D18" s="120">
        <f>D20</f>
        <v>4828075</v>
      </c>
      <c r="E18" s="120">
        <f>E20</f>
        <v>1664037</v>
      </c>
      <c r="F18" s="118">
        <f t="shared" si="0"/>
        <v>0.3446584819001362</v>
      </c>
    </row>
    <row r="19" spans="1:6" s="4" customFormat="1" ht="15" customHeight="1">
      <c r="A19" s="27"/>
      <c r="B19" s="158"/>
      <c r="C19" s="42" t="s">
        <v>4</v>
      </c>
      <c r="D19" s="29"/>
      <c r="E19" s="29"/>
      <c r="F19" s="121"/>
    </row>
    <row r="20" spans="1:6" s="4" customFormat="1" ht="15" customHeight="1">
      <c r="A20" s="27"/>
      <c r="B20" s="158"/>
      <c r="C20" s="30" t="s">
        <v>7</v>
      </c>
      <c r="D20" s="31">
        <v>4828075</v>
      </c>
      <c r="E20" s="31">
        <f>E21+E22</f>
        <v>1664037</v>
      </c>
      <c r="F20" s="32">
        <f>E20/D20</f>
        <v>0.3446584819001362</v>
      </c>
    </row>
    <row r="21" spans="1:6" s="4" customFormat="1" ht="15" customHeight="1">
      <c r="A21" s="27"/>
      <c r="B21" s="158"/>
      <c r="C21" s="33" t="s">
        <v>6</v>
      </c>
      <c r="D21" s="31">
        <v>203971</v>
      </c>
      <c r="E21" s="31">
        <v>77343</v>
      </c>
      <c r="F21" s="32">
        <f>E21/D21</f>
        <v>0.37918625686984914</v>
      </c>
    </row>
    <row r="22" spans="1:6" s="4" customFormat="1" ht="15" customHeight="1">
      <c r="A22" s="27"/>
      <c r="B22" s="157"/>
      <c r="C22" s="35" t="s">
        <v>8</v>
      </c>
      <c r="D22" s="36">
        <f>D20-D21</f>
        <v>4624104</v>
      </c>
      <c r="E22" s="36">
        <v>1586694</v>
      </c>
      <c r="F22" s="26">
        <f>E22/D22</f>
        <v>0.3431354485106736</v>
      </c>
    </row>
    <row r="23" spans="1:6" ht="15" customHeight="1">
      <c r="A23" s="27"/>
      <c r="B23" s="155" t="s">
        <v>22</v>
      </c>
      <c r="C23" s="117" t="s">
        <v>38</v>
      </c>
      <c r="D23" s="120">
        <f>D25+D29</f>
        <v>11677151</v>
      </c>
      <c r="E23" s="120">
        <f>E25+E29</f>
        <v>50726689</v>
      </c>
      <c r="F23" s="118">
        <f>E23/D23</f>
        <v>4.344098059535241</v>
      </c>
    </row>
    <row r="24" spans="1:6" ht="15" customHeight="1">
      <c r="A24" s="27"/>
      <c r="B24" s="158"/>
      <c r="C24" s="42" t="s">
        <v>4</v>
      </c>
      <c r="D24" s="122"/>
      <c r="E24" s="122"/>
      <c r="F24" s="24"/>
    </row>
    <row r="25" spans="1:6" ht="15" customHeight="1">
      <c r="A25" s="27"/>
      <c r="B25" s="158"/>
      <c r="C25" s="30" t="s">
        <v>7</v>
      </c>
      <c r="D25" s="31">
        <f>SUM(D26:D28)</f>
        <v>7647986</v>
      </c>
      <c r="E25" s="31">
        <f>SUM(E26:E28)</f>
        <v>6272837</v>
      </c>
      <c r="F25" s="32">
        <f>E25/D25</f>
        <v>0.8201946237872297</v>
      </c>
    </row>
    <row r="26" spans="1:6" ht="15" customHeight="1">
      <c r="A26" s="27"/>
      <c r="B26" s="158"/>
      <c r="C26" s="33" t="s">
        <v>6</v>
      </c>
      <c r="D26" s="37">
        <v>657867</v>
      </c>
      <c r="E26" s="31">
        <v>798426</v>
      </c>
      <c r="F26" s="32">
        <f>E26/D26</f>
        <v>1.2136586878502797</v>
      </c>
    </row>
    <row r="27" spans="1:6" ht="15" customHeight="1">
      <c r="A27" s="27"/>
      <c r="B27" s="158"/>
      <c r="C27" s="38" t="s">
        <v>9</v>
      </c>
      <c r="D27" s="31">
        <v>2893702</v>
      </c>
      <c r="E27" s="31">
        <v>2119711</v>
      </c>
      <c r="F27" s="32">
        <f>E27/D27</f>
        <v>0.732525671268154</v>
      </c>
    </row>
    <row r="28" spans="1:6" ht="15" customHeight="1">
      <c r="A28" s="27"/>
      <c r="B28" s="158"/>
      <c r="C28" s="38" t="s">
        <v>8</v>
      </c>
      <c r="D28" s="31">
        <v>4096417</v>
      </c>
      <c r="E28" s="31">
        <v>3354700</v>
      </c>
      <c r="F28" s="32">
        <f>E28/D28</f>
        <v>0.8189351816477668</v>
      </c>
    </row>
    <row r="29" spans="1:6" ht="15" customHeight="1">
      <c r="A29" s="27"/>
      <c r="B29" s="158"/>
      <c r="C29" s="179" t="s">
        <v>229</v>
      </c>
      <c r="D29" s="52">
        <v>4029165</v>
      </c>
      <c r="E29" s="52">
        <v>44453852</v>
      </c>
      <c r="F29" s="32">
        <f>E29/D29</f>
        <v>11.03301850383392</v>
      </c>
    </row>
    <row r="30" spans="1:6" ht="15" customHeight="1">
      <c r="A30" s="27"/>
      <c r="B30" s="158"/>
      <c r="C30" s="187" t="s">
        <v>196</v>
      </c>
      <c r="D30" s="188"/>
      <c r="E30" s="52"/>
      <c r="F30" s="177"/>
    </row>
    <row r="31" spans="1:6" ht="15" customHeight="1">
      <c r="A31" s="27"/>
      <c r="B31" s="158"/>
      <c r="C31" s="189" t="s">
        <v>11</v>
      </c>
      <c r="D31" s="31">
        <v>2502035</v>
      </c>
      <c r="E31" s="31">
        <v>1465000</v>
      </c>
      <c r="F31" s="32">
        <f>E31/D31</f>
        <v>0.5855233839654521</v>
      </c>
    </row>
    <row r="32" spans="1:6" ht="15" customHeight="1">
      <c r="A32" s="27"/>
      <c r="B32" s="157"/>
      <c r="C32" s="40" t="s">
        <v>12</v>
      </c>
      <c r="D32" s="36">
        <v>1527130</v>
      </c>
      <c r="E32" s="36">
        <v>42988852</v>
      </c>
      <c r="F32" s="32">
        <f>E32/D32</f>
        <v>28.150093312291684</v>
      </c>
    </row>
    <row r="33" spans="1:6" s="5" customFormat="1" ht="19.5" customHeight="1">
      <c r="A33" s="20" t="s">
        <v>39</v>
      </c>
      <c r="B33" s="154"/>
      <c r="C33" s="41" t="s">
        <v>40</v>
      </c>
      <c r="D33" s="28">
        <f>D34+D40</f>
        <v>49200</v>
      </c>
      <c r="E33" s="28">
        <f>E34+E40</f>
        <v>535756</v>
      </c>
      <c r="F33" s="22">
        <f>E33/D33</f>
        <v>10.889349593495934</v>
      </c>
    </row>
    <row r="34" spans="1:6" ht="15" customHeight="1">
      <c r="A34" s="27"/>
      <c r="B34" s="155" t="s">
        <v>41</v>
      </c>
      <c r="C34" s="126" t="s">
        <v>42</v>
      </c>
      <c r="D34" s="120">
        <f>D36</f>
        <v>33250</v>
      </c>
      <c r="E34" s="120">
        <f>E36+E39</f>
        <v>518956</v>
      </c>
      <c r="F34" s="118">
        <f aca="true" t="shared" si="1" ref="F34:F42">E34/D34</f>
        <v>15.607699248120301</v>
      </c>
    </row>
    <row r="35" spans="1:6" ht="15" customHeight="1">
      <c r="A35" s="27"/>
      <c r="B35" s="158"/>
      <c r="C35" s="42" t="s">
        <v>4</v>
      </c>
      <c r="D35" s="29"/>
      <c r="E35" s="29"/>
      <c r="F35" s="24"/>
    </row>
    <row r="36" spans="1:6" ht="15" customHeight="1">
      <c r="A36" s="27"/>
      <c r="B36" s="158"/>
      <c r="C36" s="30" t="s">
        <v>7</v>
      </c>
      <c r="D36" s="31">
        <f>D37+D38</f>
        <v>33250</v>
      </c>
      <c r="E36" s="31">
        <f>E37+E38</f>
        <v>41000</v>
      </c>
      <c r="F36" s="32">
        <f t="shared" si="1"/>
        <v>1.2330827067669172</v>
      </c>
    </row>
    <row r="37" spans="1:6" ht="15" customHeight="1">
      <c r="A37" s="27"/>
      <c r="B37" s="158"/>
      <c r="C37" s="38" t="s">
        <v>9</v>
      </c>
      <c r="D37" s="31">
        <v>20000</v>
      </c>
      <c r="E37" s="31">
        <v>20000</v>
      </c>
      <c r="F37" s="32">
        <f t="shared" si="1"/>
        <v>1</v>
      </c>
    </row>
    <row r="38" spans="1:6" ht="15" customHeight="1">
      <c r="A38" s="27"/>
      <c r="B38" s="158"/>
      <c r="C38" s="38" t="s">
        <v>8</v>
      </c>
      <c r="D38" s="31">
        <v>13250</v>
      </c>
      <c r="E38" s="31">
        <v>21000</v>
      </c>
      <c r="F38" s="32">
        <f t="shared" si="1"/>
        <v>1.5849056603773586</v>
      </c>
    </row>
    <row r="39" spans="1:6" ht="30.75" customHeight="1">
      <c r="A39" s="27"/>
      <c r="B39" s="158"/>
      <c r="C39" s="150" t="s">
        <v>247</v>
      </c>
      <c r="D39" s="140">
        <v>0</v>
      </c>
      <c r="E39" s="140">
        <v>477956</v>
      </c>
      <c r="F39" s="178"/>
    </row>
    <row r="40" spans="1:6" ht="15" customHeight="1">
      <c r="A40" s="27"/>
      <c r="B40" s="155" t="s">
        <v>43</v>
      </c>
      <c r="C40" s="126" t="s">
        <v>26</v>
      </c>
      <c r="D40" s="120">
        <v>15950</v>
      </c>
      <c r="E40" s="120">
        <v>16800</v>
      </c>
      <c r="F40" s="118">
        <f t="shared" si="1"/>
        <v>1.0532915360501567</v>
      </c>
    </row>
    <row r="41" spans="1:6" ht="15" customHeight="1">
      <c r="A41" s="27"/>
      <c r="B41" s="157"/>
      <c r="C41" s="25" t="s">
        <v>215</v>
      </c>
      <c r="D41" s="36">
        <v>15950</v>
      </c>
      <c r="E41" s="36">
        <v>16800</v>
      </c>
      <c r="F41" s="26">
        <f t="shared" si="1"/>
        <v>1.0532915360501567</v>
      </c>
    </row>
    <row r="42" spans="1:6" s="5" customFormat="1" ht="19.5" customHeight="1">
      <c r="A42" s="20" t="s">
        <v>44</v>
      </c>
      <c r="B42" s="154"/>
      <c r="C42" s="41" t="s">
        <v>45</v>
      </c>
      <c r="D42" s="28">
        <f>D43</f>
        <v>574927</v>
      </c>
      <c r="E42" s="28">
        <f>E43</f>
        <v>619916</v>
      </c>
      <c r="F42" s="43">
        <f t="shared" si="1"/>
        <v>1.0782516736907468</v>
      </c>
    </row>
    <row r="43" spans="1:6" ht="15" customHeight="1">
      <c r="A43" s="44"/>
      <c r="B43" s="155" t="s">
        <v>46</v>
      </c>
      <c r="C43" s="114" t="s">
        <v>47</v>
      </c>
      <c r="D43" s="120">
        <f>D45+D48</f>
        <v>574927</v>
      </c>
      <c r="E43" s="120">
        <f>E45+E48</f>
        <v>619916</v>
      </c>
      <c r="F43" s="209">
        <f>E43/D43</f>
        <v>1.0782516736907468</v>
      </c>
    </row>
    <row r="44" spans="1:6" ht="15" customHeight="1">
      <c r="A44" s="27"/>
      <c r="B44" s="158"/>
      <c r="C44" s="182" t="s">
        <v>4</v>
      </c>
      <c r="D44" s="31"/>
      <c r="E44" s="31"/>
      <c r="F44" s="32"/>
    </row>
    <row r="45" spans="1:6" ht="15" customHeight="1">
      <c r="A45" s="27"/>
      <c r="B45" s="158"/>
      <c r="C45" s="30" t="s">
        <v>7</v>
      </c>
      <c r="D45" s="31">
        <f>SUM(D46:D47)</f>
        <v>505927</v>
      </c>
      <c r="E45" s="31">
        <f>E46+E47</f>
        <v>519916</v>
      </c>
      <c r="F45" s="32">
        <f>E45/D45</f>
        <v>1.027650234124686</v>
      </c>
    </row>
    <row r="46" spans="1:6" ht="15" customHeight="1">
      <c r="A46" s="27"/>
      <c r="B46" s="158"/>
      <c r="C46" s="33" t="s">
        <v>6</v>
      </c>
      <c r="D46" s="31">
        <v>2382</v>
      </c>
      <c r="E46" s="31">
        <v>329020</v>
      </c>
      <c r="F46" s="32">
        <f>E46/D46</f>
        <v>138.12762384550797</v>
      </c>
    </row>
    <row r="47" spans="1:6" ht="15" customHeight="1">
      <c r="A47" s="27"/>
      <c r="B47" s="158"/>
      <c r="C47" s="181" t="s">
        <v>237</v>
      </c>
      <c r="D47" s="29">
        <v>503545</v>
      </c>
      <c r="E47" s="29">
        <v>190896</v>
      </c>
      <c r="F47" s="32">
        <f>E47/D47</f>
        <v>0.3791041515654013</v>
      </c>
    </row>
    <row r="48" spans="1:6" ht="15" customHeight="1">
      <c r="A48" s="34"/>
      <c r="B48" s="157"/>
      <c r="C48" s="116" t="s">
        <v>10</v>
      </c>
      <c r="D48" s="180">
        <v>69000</v>
      </c>
      <c r="E48" s="180">
        <v>100000</v>
      </c>
      <c r="F48" s="26">
        <f>E48/D48</f>
        <v>1.4492753623188406</v>
      </c>
    </row>
    <row r="49" spans="1:6" ht="19.5" customHeight="1">
      <c r="A49" s="20" t="s">
        <v>48</v>
      </c>
      <c r="B49" s="154"/>
      <c r="C49" s="41" t="s">
        <v>49</v>
      </c>
      <c r="D49" s="28">
        <f>D50+D52+D54+D56</f>
        <v>926189</v>
      </c>
      <c r="E49" s="28">
        <f>E50+E52+E54+E56</f>
        <v>1105415</v>
      </c>
      <c r="F49" s="22">
        <f aca="true" t="shared" si="2" ref="F49:F56">E49/D49</f>
        <v>1.1935091001944527</v>
      </c>
    </row>
    <row r="50" spans="1:6" ht="15" customHeight="1">
      <c r="A50" s="27"/>
      <c r="B50" s="155" t="s">
        <v>51</v>
      </c>
      <c r="C50" s="126" t="s">
        <v>50</v>
      </c>
      <c r="D50" s="120">
        <v>280392</v>
      </c>
      <c r="E50" s="120">
        <v>405582</v>
      </c>
      <c r="F50" s="118">
        <f t="shared" si="2"/>
        <v>1.446482067961996</v>
      </c>
    </row>
    <row r="51" spans="1:6" ht="30">
      <c r="A51" s="27"/>
      <c r="B51" s="157"/>
      <c r="C51" s="25" t="s">
        <v>193</v>
      </c>
      <c r="D51" s="36">
        <v>280392</v>
      </c>
      <c r="E51" s="36">
        <v>405582</v>
      </c>
      <c r="F51" s="26">
        <f t="shared" si="2"/>
        <v>1.446482067961996</v>
      </c>
    </row>
    <row r="52" spans="1:6" ht="15" customHeight="1">
      <c r="A52" s="27"/>
      <c r="B52" s="155" t="s">
        <v>52</v>
      </c>
      <c r="C52" s="127" t="s">
        <v>53</v>
      </c>
      <c r="D52" s="120">
        <v>145939</v>
      </c>
      <c r="E52" s="120">
        <v>157623</v>
      </c>
      <c r="F52" s="118">
        <f t="shared" si="2"/>
        <v>1.080060847340327</v>
      </c>
    </row>
    <row r="53" spans="1:6" ht="30">
      <c r="A53" s="27"/>
      <c r="B53" s="157"/>
      <c r="C53" s="25" t="s">
        <v>193</v>
      </c>
      <c r="D53" s="36">
        <v>145939</v>
      </c>
      <c r="E53" s="36">
        <v>157623</v>
      </c>
      <c r="F53" s="26">
        <f t="shared" si="2"/>
        <v>1.080060847340327</v>
      </c>
    </row>
    <row r="54" spans="1:6" ht="15" customHeight="1">
      <c r="A54" s="27"/>
      <c r="B54" s="155" t="s">
        <v>54</v>
      </c>
      <c r="C54" s="127" t="s">
        <v>156</v>
      </c>
      <c r="D54" s="120">
        <v>11660</v>
      </c>
      <c r="E54" s="120">
        <v>7940</v>
      </c>
      <c r="F54" s="118">
        <f t="shared" si="2"/>
        <v>0.6809605488850772</v>
      </c>
    </row>
    <row r="55" spans="1:6" ht="15" customHeight="1">
      <c r="A55" s="27"/>
      <c r="B55" s="157"/>
      <c r="C55" s="25" t="s">
        <v>215</v>
      </c>
      <c r="D55" s="36">
        <v>11660</v>
      </c>
      <c r="E55" s="36">
        <v>7940</v>
      </c>
      <c r="F55" s="26">
        <f t="shared" si="2"/>
        <v>0.6809605488850772</v>
      </c>
    </row>
    <row r="56" spans="1:6" ht="15" customHeight="1">
      <c r="A56" s="27"/>
      <c r="B56" s="155" t="s">
        <v>55</v>
      </c>
      <c r="C56" s="127" t="s">
        <v>56</v>
      </c>
      <c r="D56" s="120">
        <f>D58</f>
        <v>488198</v>
      </c>
      <c r="E56" s="120">
        <f>E58+E61</f>
        <v>534270</v>
      </c>
      <c r="F56" s="118">
        <f t="shared" si="2"/>
        <v>1.0943715459711019</v>
      </c>
    </row>
    <row r="57" spans="1:6" ht="15" customHeight="1">
      <c r="A57" s="27"/>
      <c r="B57" s="158"/>
      <c r="C57" s="42" t="s">
        <v>4</v>
      </c>
      <c r="D57" s="29"/>
      <c r="E57" s="29"/>
      <c r="F57" s="24"/>
    </row>
    <row r="58" spans="1:6" ht="15" customHeight="1">
      <c r="A58" s="27"/>
      <c r="B58" s="158"/>
      <c r="C58" s="46" t="s">
        <v>7</v>
      </c>
      <c r="D58" s="31">
        <f>SUM(D59:D60)</f>
        <v>488198</v>
      </c>
      <c r="E58" s="31">
        <v>494270</v>
      </c>
      <c r="F58" s="32">
        <f>E58/D58</f>
        <v>1.0124375765570526</v>
      </c>
    </row>
    <row r="59" spans="1:6" ht="15" customHeight="1">
      <c r="A59" s="27"/>
      <c r="B59" s="158"/>
      <c r="C59" s="33" t="s">
        <v>6</v>
      </c>
      <c r="D59" s="31">
        <v>420488</v>
      </c>
      <c r="E59" s="31">
        <v>427800</v>
      </c>
      <c r="F59" s="32">
        <f>E59/D59</f>
        <v>1.0173893190768821</v>
      </c>
    </row>
    <row r="60" spans="1:6" ht="15" customHeight="1">
      <c r="A60" s="27"/>
      <c r="B60" s="158"/>
      <c r="C60" s="33" t="s">
        <v>8</v>
      </c>
      <c r="D60" s="31">
        <v>67710</v>
      </c>
      <c r="E60" s="31">
        <v>66470</v>
      </c>
      <c r="F60" s="32">
        <f>E60/D60</f>
        <v>0.9816866046374243</v>
      </c>
    </row>
    <row r="61" spans="1:6" ht="15" customHeight="1">
      <c r="A61" s="27"/>
      <c r="B61" s="158"/>
      <c r="C61" s="172" t="s">
        <v>10</v>
      </c>
      <c r="D61" s="140"/>
      <c r="E61" s="140">
        <v>40000</v>
      </c>
      <c r="F61" s="178"/>
    </row>
    <row r="62" spans="1:6" s="5" customFormat="1" ht="15.75" customHeight="1">
      <c r="A62" s="20" t="s">
        <v>57</v>
      </c>
      <c r="B62" s="154"/>
      <c r="C62" s="41" t="s">
        <v>58</v>
      </c>
      <c r="D62" s="28">
        <f>D63+D68+D70+D77+D79+D83</f>
        <v>10409438.379999999</v>
      </c>
      <c r="E62" s="28">
        <f>E63+E68+E70+E77+E79+E83</f>
        <v>11030125</v>
      </c>
      <c r="F62" s="22">
        <f>E62/D62</f>
        <v>1.0596272918232117</v>
      </c>
    </row>
    <row r="63" spans="1:6" ht="15">
      <c r="A63" s="27"/>
      <c r="B63" s="159">
        <v>75011</v>
      </c>
      <c r="C63" s="109" t="s">
        <v>59</v>
      </c>
      <c r="D63" s="128">
        <f>SUM(D65)</f>
        <v>1433439</v>
      </c>
      <c r="E63" s="128">
        <v>1485685</v>
      </c>
      <c r="F63" s="129">
        <f>E63/D63</f>
        <v>1.0364480106931653</v>
      </c>
    </row>
    <row r="64" spans="1:6" ht="15">
      <c r="A64" s="27"/>
      <c r="B64" s="183"/>
      <c r="C64" s="184" t="s">
        <v>4</v>
      </c>
      <c r="D64" s="185"/>
      <c r="E64" s="185"/>
      <c r="F64" s="145"/>
    </row>
    <row r="65" spans="1:6" ht="15">
      <c r="A65" s="27"/>
      <c r="B65" s="183"/>
      <c r="C65" s="192" t="s">
        <v>7</v>
      </c>
      <c r="D65" s="37">
        <f>SUM(D66:D67)</f>
        <v>1433439</v>
      </c>
      <c r="E65" s="37">
        <v>1485685</v>
      </c>
      <c r="F65" s="49">
        <f>E65/D65</f>
        <v>1.0364480106931653</v>
      </c>
    </row>
    <row r="66" spans="1:6" ht="15">
      <c r="A66" s="27"/>
      <c r="B66" s="158"/>
      <c r="C66" s="30" t="s">
        <v>233</v>
      </c>
      <c r="D66" s="31">
        <v>1429839</v>
      </c>
      <c r="E66" s="31">
        <v>1485450</v>
      </c>
      <c r="F66" s="49">
        <f>E66/D66</f>
        <v>1.0388931900724487</v>
      </c>
    </row>
    <row r="67" spans="1:6" ht="15">
      <c r="A67" s="27"/>
      <c r="B67" s="157"/>
      <c r="C67" s="25" t="s">
        <v>234</v>
      </c>
      <c r="D67" s="36">
        <v>3600</v>
      </c>
      <c r="E67" s="36">
        <v>235</v>
      </c>
      <c r="F67" s="49">
        <f>E67/D67</f>
        <v>0.06527777777777778</v>
      </c>
    </row>
    <row r="68" spans="1:6" ht="15" customHeight="1">
      <c r="A68" s="27"/>
      <c r="B68" s="155" t="s">
        <v>60</v>
      </c>
      <c r="C68" s="126" t="s">
        <v>61</v>
      </c>
      <c r="D68" s="120">
        <f>SUM(D69:D69)</f>
        <v>484978.38</v>
      </c>
      <c r="E68" s="120">
        <f>SUM(E69:E69)</f>
        <v>502900</v>
      </c>
      <c r="F68" s="129">
        <f aca="true" t="shared" si="3" ref="F68:F76">E68/D68</f>
        <v>1.0369534410997867</v>
      </c>
    </row>
    <row r="69" spans="1:6" ht="15" customHeight="1">
      <c r="A69" s="27"/>
      <c r="B69" s="158"/>
      <c r="C69" s="46" t="s">
        <v>238</v>
      </c>
      <c r="D69" s="31">
        <v>484978.38</v>
      </c>
      <c r="E69" s="31">
        <v>502900</v>
      </c>
      <c r="F69" s="49">
        <f t="shared" si="3"/>
        <v>1.0369534410997867</v>
      </c>
    </row>
    <row r="70" spans="1:6" ht="15" customHeight="1">
      <c r="A70" s="27"/>
      <c r="B70" s="155" t="s">
        <v>62</v>
      </c>
      <c r="C70" s="114" t="s">
        <v>63</v>
      </c>
      <c r="D70" s="120">
        <f>D72+D76</f>
        <v>8384603</v>
      </c>
      <c r="E70" s="120">
        <f>E72+E76</f>
        <v>8961540</v>
      </c>
      <c r="F70" s="129">
        <f t="shared" si="3"/>
        <v>1.068809101635462</v>
      </c>
    </row>
    <row r="71" spans="1:6" ht="15" customHeight="1">
      <c r="A71" s="27"/>
      <c r="B71" s="158"/>
      <c r="C71" s="42" t="s">
        <v>4</v>
      </c>
      <c r="D71" s="29"/>
      <c r="E71" s="29"/>
      <c r="F71" s="47"/>
    </row>
    <row r="72" spans="1:7" ht="15" customHeight="1">
      <c r="A72" s="27"/>
      <c r="B72" s="158"/>
      <c r="C72" s="46" t="s">
        <v>7</v>
      </c>
      <c r="D72" s="31">
        <f>D73+D74+D75</f>
        <v>7612679</v>
      </c>
      <c r="E72" s="31">
        <f>E73+E74+E75</f>
        <v>8190698</v>
      </c>
      <c r="F72" s="49">
        <f t="shared" si="3"/>
        <v>1.07592846092683</v>
      </c>
      <c r="G72" s="8"/>
    </row>
    <row r="73" spans="1:6" ht="15" customHeight="1">
      <c r="A73" s="27"/>
      <c r="B73" s="158"/>
      <c r="C73" s="33" t="s">
        <v>6</v>
      </c>
      <c r="D73" s="31">
        <v>4239419</v>
      </c>
      <c r="E73" s="31">
        <v>4594921</v>
      </c>
      <c r="F73" s="49">
        <f t="shared" si="3"/>
        <v>1.0838563020074212</v>
      </c>
    </row>
    <row r="74" spans="1:6" ht="15" customHeight="1">
      <c r="A74" s="27"/>
      <c r="B74" s="158"/>
      <c r="C74" s="38" t="s">
        <v>9</v>
      </c>
      <c r="D74" s="31">
        <v>81258</v>
      </c>
      <c r="E74" s="31">
        <v>89256</v>
      </c>
      <c r="F74" s="49">
        <f t="shared" si="3"/>
        <v>1.0984272317802555</v>
      </c>
    </row>
    <row r="75" spans="1:6" ht="15" customHeight="1">
      <c r="A75" s="27"/>
      <c r="B75" s="158"/>
      <c r="C75" s="38" t="s">
        <v>8</v>
      </c>
      <c r="D75" s="31">
        <v>3292002</v>
      </c>
      <c r="E75" s="31">
        <v>3506521</v>
      </c>
      <c r="F75" s="49">
        <f t="shared" si="3"/>
        <v>1.0651636906660447</v>
      </c>
    </row>
    <row r="76" spans="1:6" ht="15" customHeight="1">
      <c r="A76" s="27"/>
      <c r="B76" s="157"/>
      <c r="C76" s="50" t="s">
        <v>10</v>
      </c>
      <c r="D76" s="36">
        <v>771924</v>
      </c>
      <c r="E76" s="36">
        <v>770842</v>
      </c>
      <c r="F76" s="48">
        <f t="shared" si="3"/>
        <v>0.9985983076054119</v>
      </c>
    </row>
    <row r="77" spans="1:6" ht="15" customHeight="1">
      <c r="A77" s="27"/>
      <c r="B77" s="155" t="s">
        <v>64</v>
      </c>
      <c r="C77" s="130" t="s">
        <v>65</v>
      </c>
      <c r="D77" s="120">
        <f>D78</f>
        <v>23500</v>
      </c>
      <c r="E77" s="120">
        <f>E78</f>
        <v>17000</v>
      </c>
      <c r="F77" s="129">
        <f>E77/D77</f>
        <v>0.723404255319149</v>
      </c>
    </row>
    <row r="78" spans="1:6" ht="15" customHeight="1">
      <c r="A78" s="27"/>
      <c r="B78" s="158"/>
      <c r="C78" s="182" t="s">
        <v>215</v>
      </c>
      <c r="D78" s="52">
        <v>23500</v>
      </c>
      <c r="E78" s="52">
        <v>17000</v>
      </c>
      <c r="F78" s="175">
        <f>E78/D78</f>
        <v>0.723404255319149</v>
      </c>
    </row>
    <row r="79" spans="1:6" ht="15" customHeight="1">
      <c r="A79" s="27"/>
      <c r="B79" s="155" t="s">
        <v>209</v>
      </c>
      <c r="C79" s="114" t="s">
        <v>210</v>
      </c>
      <c r="D79" s="120">
        <f>D81</f>
        <v>79918</v>
      </c>
      <c r="E79" s="120">
        <f>E82</f>
        <v>60000</v>
      </c>
      <c r="F79" s="129">
        <f>E79/D79</f>
        <v>0.7507695387772467</v>
      </c>
    </row>
    <row r="80" spans="1:6" ht="15" customHeight="1">
      <c r="A80" s="27"/>
      <c r="B80" s="158"/>
      <c r="C80" s="172" t="s">
        <v>4</v>
      </c>
      <c r="D80" s="140"/>
      <c r="E80" s="140"/>
      <c r="F80" s="47"/>
    </row>
    <row r="81" spans="1:6" ht="15" customHeight="1">
      <c r="A81" s="27"/>
      <c r="B81" s="158"/>
      <c r="C81" s="193" t="s">
        <v>7</v>
      </c>
      <c r="D81" s="52">
        <f>D82</f>
        <v>79918</v>
      </c>
      <c r="E81" s="52">
        <v>60000</v>
      </c>
      <c r="F81" s="49">
        <f aca="true" t="shared" si="4" ref="F81:F88">E81/D81</f>
        <v>0.7507695387772467</v>
      </c>
    </row>
    <row r="82" spans="1:6" ht="15" customHeight="1">
      <c r="A82" s="27"/>
      <c r="B82" s="158"/>
      <c r="C82" s="194" t="s">
        <v>8</v>
      </c>
      <c r="D82" s="36">
        <v>79918</v>
      </c>
      <c r="E82" s="36">
        <v>60000</v>
      </c>
      <c r="F82" s="48">
        <f t="shared" si="4"/>
        <v>0.7507695387772467</v>
      </c>
    </row>
    <row r="83" spans="1:6" ht="15" customHeight="1">
      <c r="A83" s="27"/>
      <c r="B83" s="155" t="s">
        <v>166</v>
      </c>
      <c r="C83" s="126" t="s">
        <v>26</v>
      </c>
      <c r="D83" s="120">
        <v>3000</v>
      </c>
      <c r="E83" s="120">
        <v>3000</v>
      </c>
      <c r="F83" s="129">
        <f t="shared" si="4"/>
        <v>1</v>
      </c>
    </row>
    <row r="84" spans="1:6" ht="15" customHeight="1">
      <c r="A84" s="27"/>
      <c r="B84" s="157"/>
      <c r="C84" s="25" t="s">
        <v>239</v>
      </c>
      <c r="D84" s="36">
        <v>3000</v>
      </c>
      <c r="E84" s="36">
        <v>3000</v>
      </c>
      <c r="F84" s="48">
        <f t="shared" si="4"/>
        <v>1</v>
      </c>
    </row>
    <row r="85" spans="1:6" s="6" customFormat="1" ht="30" customHeight="1">
      <c r="A85" s="20" t="s">
        <v>66</v>
      </c>
      <c r="B85" s="154"/>
      <c r="C85" s="53" t="s">
        <v>67</v>
      </c>
      <c r="D85" s="28">
        <f>D86+D94+D96+D98+D88</f>
        <v>6843773</v>
      </c>
      <c r="E85" s="28">
        <f>E87+E90+E93+E94+E98+E96</f>
        <v>8442900</v>
      </c>
      <c r="F85" s="54">
        <f t="shared" si="4"/>
        <v>1.2336616074203512</v>
      </c>
    </row>
    <row r="86" spans="1:6" ht="15" customHeight="1">
      <c r="A86" s="27"/>
      <c r="B86" s="212">
        <v>75405</v>
      </c>
      <c r="C86" s="174" t="s">
        <v>227</v>
      </c>
      <c r="D86" s="143">
        <v>2000</v>
      </c>
      <c r="E86" s="120">
        <v>2000</v>
      </c>
      <c r="F86" s="129">
        <f t="shared" si="4"/>
        <v>1</v>
      </c>
    </row>
    <row r="87" spans="1:6" ht="15" customHeight="1">
      <c r="A87" s="27"/>
      <c r="B87" s="158"/>
      <c r="C87" s="194" t="s">
        <v>240</v>
      </c>
      <c r="D87" s="36">
        <v>2000</v>
      </c>
      <c r="E87" s="36">
        <v>2000</v>
      </c>
      <c r="F87" s="48">
        <f t="shared" si="4"/>
        <v>1</v>
      </c>
    </row>
    <row r="88" spans="1:6" ht="15" customHeight="1">
      <c r="A88" s="27"/>
      <c r="B88" s="155" t="s">
        <v>68</v>
      </c>
      <c r="C88" s="127" t="s">
        <v>69</v>
      </c>
      <c r="D88" s="120">
        <v>6655556</v>
      </c>
      <c r="E88" s="120">
        <f>E90+E93</f>
        <v>8417000</v>
      </c>
      <c r="F88" s="175">
        <f t="shared" si="4"/>
        <v>1.2646576784869663</v>
      </c>
    </row>
    <row r="89" spans="1:6" ht="15" customHeight="1">
      <c r="A89" s="27"/>
      <c r="B89" s="158"/>
      <c r="C89" s="45" t="s">
        <v>4</v>
      </c>
      <c r="D89" s="29"/>
      <c r="E89" s="29"/>
      <c r="F89" s="47"/>
    </row>
    <row r="90" spans="1:6" ht="15" customHeight="1">
      <c r="A90" s="27"/>
      <c r="B90" s="158"/>
      <c r="C90" s="55" t="s">
        <v>5</v>
      </c>
      <c r="D90" s="31">
        <v>6655556</v>
      </c>
      <c r="E90" s="31">
        <f>SUM(E91:E92)</f>
        <v>7412000</v>
      </c>
      <c r="F90" s="49">
        <f>E90/D90</f>
        <v>1.113656019121468</v>
      </c>
    </row>
    <row r="91" spans="1:6" ht="15" customHeight="1">
      <c r="A91" s="27"/>
      <c r="B91" s="158"/>
      <c r="C91" s="33" t="s">
        <v>6</v>
      </c>
      <c r="D91" s="31">
        <v>5433421</v>
      </c>
      <c r="E91" s="31">
        <v>6308590</v>
      </c>
      <c r="F91" s="49">
        <f>E91/D91</f>
        <v>1.1610714501968464</v>
      </c>
    </row>
    <row r="92" spans="1:6" ht="15" customHeight="1">
      <c r="A92" s="27"/>
      <c r="B92" s="158"/>
      <c r="C92" s="51" t="s">
        <v>8</v>
      </c>
      <c r="D92" s="52">
        <v>1222135</v>
      </c>
      <c r="E92" s="52">
        <v>1103410</v>
      </c>
      <c r="F92" s="175">
        <f>E92/D92</f>
        <v>0.9028544309753014</v>
      </c>
    </row>
    <row r="93" spans="1:6" ht="15" customHeight="1">
      <c r="A93" s="34"/>
      <c r="B93" s="157"/>
      <c r="C93" s="70" t="s">
        <v>10</v>
      </c>
      <c r="D93" s="36">
        <v>0</v>
      </c>
      <c r="E93" s="36">
        <v>1005000</v>
      </c>
      <c r="F93" s="48"/>
    </row>
    <row r="94" spans="1:6" ht="15" customHeight="1">
      <c r="A94" s="27"/>
      <c r="B94" s="155" t="s">
        <v>127</v>
      </c>
      <c r="C94" s="127" t="s">
        <v>128</v>
      </c>
      <c r="D94" s="120">
        <f>D95</f>
        <v>168217</v>
      </c>
      <c r="E94" s="120">
        <f>E95</f>
        <v>10900</v>
      </c>
      <c r="F94" s="129">
        <f aca="true" t="shared" si="5" ref="F94:F102">E94/D94</f>
        <v>0.0647972559253821</v>
      </c>
    </row>
    <row r="95" spans="1:6" ht="15" customHeight="1">
      <c r="A95" s="27"/>
      <c r="B95" s="158"/>
      <c r="C95" s="193" t="s">
        <v>241</v>
      </c>
      <c r="D95" s="52">
        <v>168217</v>
      </c>
      <c r="E95" s="52">
        <v>10900</v>
      </c>
      <c r="F95" s="175">
        <f t="shared" si="5"/>
        <v>0.0647972559253821</v>
      </c>
    </row>
    <row r="96" spans="1:6" ht="15" customHeight="1">
      <c r="A96" s="27"/>
      <c r="B96" s="155" t="s">
        <v>220</v>
      </c>
      <c r="C96" s="138" t="s">
        <v>221</v>
      </c>
      <c r="D96" s="120">
        <f>D97</f>
        <v>8000</v>
      </c>
      <c r="E96" s="120">
        <f>E97</f>
        <v>3000</v>
      </c>
      <c r="F96" s="210">
        <f t="shared" si="5"/>
        <v>0.375</v>
      </c>
    </row>
    <row r="97" spans="1:6" ht="15" customHeight="1">
      <c r="A97" s="27"/>
      <c r="B97" s="158"/>
      <c r="C97" s="55" t="s">
        <v>238</v>
      </c>
      <c r="D97" s="31">
        <v>8000</v>
      </c>
      <c r="E97" s="31">
        <v>3000</v>
      </c>
      <c r="F97" s="175">
        <f t="shared" si="5"/>
        <v>0.375</v>
      </c>
    </row>
    <row r="98" spans="1:6" ht="15" customHeight="1">
      <c r="A98" s="27"/>
      <c r="B98" s="155" t="s">
        <v>126</v>
      </c>
      <c r="C98" s="127" t="s">
        <v>26</v>
      </c>
      <c r="D98" s="120">
        <v>10000</v>
      </c>
      <c r="E98" s="120">
        <v>10000</v>
      </c>
      <c r="F98" s="129">
        <f t="shared" si="5"/>
        <v>1</v>
      </c>
    </row>
    <row r="99" spans="1:6" ht="15" customHeight="1">
      <c r="A99" s="27"/>
      <c r="B99" s="157"/>
      <c r="C99" s="194" t="s">
        <v>215</v>
      </c>
      <c r="D99" s="36">
        <v>10000</v>
      </c>
      <c r="E99" s="36">
        <v>10000</v>
      </c>
      <c r="F99" s="48">
        <f t="shared" si="5"/>
        <v>1</v>
      </c>
    </row>
    <row r="100" spans="1:6" s="5" customFormat="1" ht="16.5" customHeight="1">
      <c r="A100" s="20" t="s">
        <v>70</v>
      </c>
      <c r="B100" s="154"/>
      <c r="C100" s="41" t="s">
        <v>71</v>
      </c>
      <c r="D100" s="28">
        <f>D101</f>
        <v>928295</v>
      </c>
      <c r="E100" s="28">
        <f>E101</f>
        <v>761079</v>
      </c>
      <c r="F100" s="22">
        <f t="shared" si="5"/>
        <v>0.8198676067413915</v>
      </c>
    </row>
    <row r="101" spans="1:6" s="4" customFormat="1" ht="29.25" customHeight="1">
      <c r="A101" s="44"/>
      <c r="B101" s="155" t="s">
        <v>72</v>
      </c>
      <c r="C101" s="126" t="s">
        <v>73</v>
      </c>
      <c r="D101" s="120">
        <v>928295</v>
      </c>
      <c r="E101" s="120">
        <v>761079</v>
      </c>
      <c r="F101" s="118">
        <f t="shared" si="5"/>
        <v>0.8198676067413915</v>
      </c>
    </row>
    <row r="102" spans="1:6" s="4" customFormat="1" ht="12.75" customHeight="1">
      <c r="A102" s="34"/>
      <c r="B102" s="157"/>
      <c r="C102" s="194" t="s">
        <v>194</v>
      </c>
      <c r="D102" s="36">
        <v>928295</v>
      </c>
      <c r="E102" s="36">
        <v>761079</v>
      </c>
      <c r="F102" s="26">
        <f t="shared" si="5"/>
        <v>0.8198676067413915</v>
      </c>
    </row>
    <row r="103" spans="1:6" s="5" customFormat="1" ht="18.75" customHeight="1">
      <c r="A103" s="20" t="s">
        <v>110</v>
      </c>
      <c r="B103" s="154"/>
      <c r="C103" s="41" t="s">
        <v>111</v>
      </c>
      <c r="D103" s="28">
        <v>0</v>
      </c>
      <c r="E103" s="28">
        <f>E104</f>
        <v>3508696</v>
      </c>
      <c r="F103" s="22"/>
    </row>
    <row r="104" spans="1:6" s="4" customFormat="1" ht="15" customHeight="1">
      <c r="A104" s="44"/>
      <c r="B104" s="155" t="s">
        <v>112</v>
      </c>
      <c r="C104" s="126" t="s">
        <v>113</v>
      </c>
      <c r="D104" s="151">
        <f>SUM(D106:D109)</f>
        <v>0</v>
      </c>
      <c r="E104" s="151">
        <f>SUM(E106:E110)</f>
        <v>3508696</v>
      </c>
      <c r="F104" s="118"/>
    </row>
    <row r="105" spans="1:6" s="4" customFormat="1" ht="15" customHeight="1">
      <c r="A105" s="27"/>
      <c r="B105" s="158"/>
      <c r="C105" s="167" t="s">
        <v>4</v>
      </c>
      <c r="D105" s="56"/>
      <c r="E105" s="56"/>
      <c r="F105" s="24"/>
    </row>
    <row r="106" spans="1:6" s="4" customFormat="1" ht="15" customHeight="1">
      <c r="A106" s="27"/>
      <c r="B106" s="158"/>
      <c r="C106" s="30" t="s">
        <v>116</v>
      </c>
      <c r="D106" s="31">
        <v>0</v>
      </c>
      <c r="E106" s="31">
        <v>210000</v>
      </c>
      <c r="F106" s="32"/>
    </row>
    <row r="107" spans="1:6" s="4" customFormat="1" ht="15" customHeight="1">
      <c r="A107" s="27"/>
      <c r="B107" s="158"/>
      <c r="C107" s="30" t="s">
        <v>173</v>
      </c>
      <c r="D107" s="31">
        <v>0</v>
      </c>
      <c r="E107" s="31">
        <v>3068696</v>
      </c>
      <c r="F107" s="32"/>
    </row>
    <row r="108" spans="1:6" s="4" customFormat="1" ht="15" customHeight="1">
      <c r="A108" s="27"/>
      <c r="B108" s="158"/>
      <c r="C108" s="30" t="s">
        <v>218</v>
      </c>
      <c r="D108" s="31">
        <v>0</v>
      </c>
      <c r="E108" s="31">
        <v>200000</v>
      </c>
      <c r="F108" s="32"/>
    </row>
    <row r="109" spans="1:6" s="4" customFormat="1" ht="29.25" customHeight="1">
      <c r="A109" s="27"/>
      <c r="B109" s="158"/>
      <c r="C109" s="30" t="s">
        <v>219</v>
      </c>
      <c r="D109" s="31">
        <v>0</v>
      </c>
      <c r="E109" s="31">
        <v>15000</v>
      </c>
      <c r="F109" s="32"/>
    </row>
    <row r="110" spans="1:6" s="4" customFormat="1" ht="29.25" customHeight="1">
      <c r="A110" s="34"/>
      <c r="B110" s="157"/>
      <c r="C110" s="25" t="s">
        <v>232</v>
      </c>
      <c r="D110" s="36">
        <v>0</v>
      </c>
      <c r="E110" s="36">
        <v>15000</v>
      </c>
      <c r="F110" s="26"/>
    </row>
    <row r="111" spans="1:7" ht="18.75" customHeight="1">
      <c r="A111" s="57">
        <v>801</v>
      </c>
      <c r="B111" s="160"/>
      <c r="C111" s="41" t="s">
        <v>24</v>
      </c>
      <c r="D111" s="28">
        <f>D112+D147+D159+D201+D207+D231+D219</f>
        <v>37794316</v>
      </c>
      <c r="E111" s="28">
        <f>E112+E147+E159+E201+E207+E231+E219</f>
        <v>41629826</v>
      </c>
      <c r="F111" s="22">
        <f>E111/D111</f>
        <v>1.101483778671904</v>
      </c>
      <c r="G111" s="8"/>
    </row>
    <row r="112" spans="1:7" ht="15" customHeight="1">
      <c r="A112" s="58"/>
      <c r="B112" s="161">
        <v>80120</v>
      </c>
      <c r="C112" s="126" t="s">
        <v>25</v>
      </c>
      <c r="D112" s="120">
        <f>D114+D118</f>
        <v>12866748</v>
      </c>
      <c r="E112" s="120">
        <f>E114+E118</f>
        <v>15890701</v>
      </c>
      <c r="F112" s="131">
        <f>E112/D112</f>
        <v>1.2350207682625012</v>
      </c>
      <c r="G112" s="8"/>
    </row>
    <row r="113" spans="1:6" ht="15" customHeight="1">
      <c r="A113" s="58"/>
      <c r="B113" s="162"/>
      <c r="C113" s="42" t="s">
        <v>4</v>
      </c>
      <c r="D113" s="29"/>
      <c r="E113" s="56"/>
      <c r="F113" s="59"/>
    </row>
    <row r="114" spans="1:6" ht="15" customHeight="1">
      <c r="A114" s="58"/>
      <c r="B114" s="162"/>
      <c r="C114" s="30" t="s">
        <v>7</v>
      </c>
      <c r="D114" s="31">
        <f>SUM(D115:D117)</f>
        <v>11761348</v>
      </c>
      <c r="E114" s="31">
        <f>SUM(E115:E117)</f>
        <v>12176601</v>
      </c>
      <c r="F114" s="60">
        <f>E114/D114</f>
        <v>1.035306582204693</v>
      </c>
    </row>
    <row r="115" spans="1:6" ht="15" customHeight="1">
      <c r="A115" s="58"/>
      <c r="B115" s="162"/>
      <c r="C115" s="33" t="s">
        <v>6</v>
      </c>
      <c r="D115" s="31">
        <f>D121+D124+D127+D130+D133+D136+D139</f>
        <v>9484313</v>
      </c>
      <c r="E115" s="31">
        <f>E121+E124+E127+E130+E133+E136+E139</f>
        <v>9480629</v>
      </c>
      <c r="F115" s="60">
        <f>E115/D115</f>
        <v>0.999611569124722</v>
      </c>
    </row>
    <row r="116" spans="1:6" ht="15" customHeight="1">
      <c r="A116" s="58"/>
      <c r="B116" s="162"/>
      <c r="C116" s="38" t="s">
        <v>9</v>
      </c>
      <c r="D116" s="31">
        <f>D141</f>
        <v>958656</v>
      </c>
      <c r="E116" s="31">
        <f>E141</f>
        <v>1160704</v>
      </c>
      <c r="F116" s="60">
        <f>E116/D116</f>
        <v>1.210761733092997</v>
      </c>
    </row>
    <row r="117" spans="1:6" ht="15" customHeight="1">
      <c r="A117" s="58"/>
      <c r="B117" s="162"/>
      <c r="C117" s="38" t="s">
        <v>8</v>
      </c>
      <c r="D117" s="31">
        <f>D122+D125+D128+D131+D134+D137+D140</f>
        <v>1318379</v>
      </c>
      <c r="E117" s="31">
        <f>E122+E125+E128+E131+E134+E137+E140</f>
        <v>1535268</v>
      </c>
      <c r="F117" s="60">
        <f>E117/D117</f>
        <v>1.164511874051392</v>
      </c>
    </row>
    <row r="118" spans="1:6" ht="15" customHeight="1">
      <c r="A118" s="58"/>
      <c r="B118" s="162"/>
      <c r="C118" s="112" t="s">
        <v>10</v>
      </c>
      <c r="D118" s="52">
        <v>1105400</v>
      </c>
      <c r="E118" s="52">
        <f>E146</f>
        <v>3714100</v>
      </c>
      <c r="F118" s="60">
        <f>E118/D118</f>
        <v>3.3599601954043785</v>
      </c>
    </row>
    <row r="119" spans="1:6" ht="15" customHeight="1">
      <c r="A119" s="58"/>
      <c r="B119" s="162"/>
      <c r="C119" s="187" t="s">
        <v>196</v>
      </c>
      <c r="D119" s="52"/>
      <c r="E119" s="52"/>
      <c r="F119" s="82"/>
    </row>
    <row r="120" spans="1:6" ht="15" customHeight="1">
      <c r="A120" s="58"/>
      <c r="B120" s="162"/>
      <c r="C120" s="77" t="s">
        <v>131</v>
      </c>
      <c r="D120" s="31">
        <f>SUM(D121:D122)</f>
        <v>2532418</v>
      </c>
      <c r="E120" s="31">
        <f>SUM(E121:E122)</f>
        <v>2451083</v>
      </c>
      <c r="F120" s="60">
        <f aca="true" t="shared" si="6" ref="F120:F125">E120/D120</f>
        <v>0.9678824743782425</v>
      </c>
    </row>
    <row r="121" spans="1:6" ht="15" customHeight="1">
      <c r="A121" s="58"/>
      <c r="B121" s="162"/>
      <c r="C121" s="33" t="s">
        <v>6</v>
      </c>
      <c r="D121" s="31">
        <v>2216637</v>
      </c>
      <c r="E121" s="31">
        <v>2143269</v>
      </c>
      <c r="F121" s="59">
        <f t="shared" si="6"/>
        <v>0.9669012111590667</v>
      </c>
    </row>
    <row r="122" spans="1:6" ht="15" customHeight="1">
      <c r="A122" s="58"/>
      <c r="B122" s="162"/>
      <c r="C122" s="51" t="s">
        <v>8</v>
      </c>
      <c r="D122" s="52">
        <v>315781</v>
      </c>
      <c r="E122" s="52">
        <v>307814</v>
      </c>
      <c r="F122" s="82">
        <f t="shared" si="6"/>
        <v>0.9747704896748063</v>
      </c>
    </row>
    <row r="123" spans="1:6" ht="15" customHeight="1">
      <c r="A123" s="58"/>
      <c r="B123" s="162"/>
      <c r="C123" s="77" t="s">
        <v>181</v>
      </c>
      <c r="D123" s="31">
        <f>SUM(D124:D125)</f>
        <v>1405289</v>
      </c>
      <c r="E123" s="31">
        <f>SUM(E124:E125)</f>
        <v>1405666</v>
      </c>
      <c r="F123" s="60">
        <f t="shared" si="6"/>
        <v>1.0002682722201626</v>
      </c>
    </row>
    <row r="124" spans="1:6" ht="15" customHeight="1">
      <c r="A124" s="58"/>
      <c r="B124" s="162"/>
      <c r="C124" s="33" t="s">
        <v>6</v>
      </c>
      <c r="D124" s="31">
        <v>1224992</v>
      </c>
      <c r="E124" s="31">
        <v>1235160</v>
      </c>
      <c r="F124" s="59">
        <f t="shared" si="6"/>
        <v>1.0083004623703664</v>
      </c>
    </row>
    <row r="125" spans="1:6" ht="15" customHeight="1">
      <c r="A125" s="58"/>
      <c r="B125" s="162"/>
      <c r="C125" s="51" t="s">
        <v>8</v>
      </c>
      <c r="D125" s="52">
        <v>180297</v>
      </c>
      <c r="E125" s="52">
        <v>170506</v>
      </c>
      <c r="F125" s="82">
        <f t="shared" si="6"/>
        <v>0.945695158543958</v>
      </c>
    </row>
    <row r="126" spans="1:6" ht="15" customHeight="1">
      <c r="A126" s="58"/>
      <c r="B126" s="162"/>
      <c r="C126" s="77" t="s">
        <v>132</v>
      </c>
      <c r="D126" s="31">
        <f>SUM(D127:D128)</f>
        <v>3058437</v>
      </c>
      <c r="E126" s="31">
        <f>SUM(E127:E128)</f>
        <v>3125889</v>
      </c>
      <c r="F126" s="60">
        <f>E126/D126</f>
        <v>1.022054402297644</v>
      </c>
    </row>
    <row r="127" spans="1:6" ht="15" customHeight="1">
      <c r="A127" s="58"/>
      <c r="B127" s="162"/>
      <c r="C127" s="33" t="s">
        <v>6</v>
      </c>
      <c r="D127" s="31">
        <v>2725021</v>
      </c>
      <c r="E127" s="31">
        <v>2783699</v>
      </c>
      <c r="F127" s="59">
        <f>E127/D127</f>
        <v>1.0215330450664417</v>
      </c>
    </row>
    <row r="128" spans="1:6" ht="15" customHeight="1">
      <c r="A128" s="58"/>
      <c r="B128" s="162"/>
      <c r="C128" s="51" t="s">
        <v>8</v>
      </c>
      <c r="D128" s="52">
        <v>333416</v>
      </c>
      <c r="E128" s="52">
        <v>342190</v>
      </c>
      <c r="F128" s="82">
        <f>E128/D128</f>
        <v>1.0263154737625069</v>
      </c>
    </row>
    <row r="129" spans="1:6" ht="15" customHeight="1">
      <c r="A129" s="58"/>
      <c r="B129" s="162"/>
      <c r="C129" s="77" t="s">
        <v>133</v>
      </c>
      <c r="D129" s="31">
        <f>SUM(D130:D131)</f>
        <v>1948915</v>
      </c>
      <c r="E129" s="31">
        <f>SUM(E130:E131)</f>
        <v>1949860</v>
      </c>
      <c r="F129" s="60">
        <f aca="true" t="shared" si="7" ref="F129:F134">E129/D129</f>
        <v>1.0004848851797026</v>
      </c>
    </row>
    <row r="130" spans="1:6" ht="15" customHeight="1">
      <c r="A130" s="58"/>
      <c r="B130" s="162"/>
      <c r="C130" s="33" t="s">
        <v>6</v>
      </c>
      <c r="D130" s="31">
        <v>1713215</v>
      </c>
      <c r="E130" s="31">
        <v>1709547</v>
      </c>
      <c r="F130" s="59">
        <f t="shared" si="7"/>
        <v>0.9978589960979796</v>
      </c>
    </row>
    <row r="131" spans="1:6" ht="15" customHeight="1">
      <c r="A131" s="58"/>
      <c r="B131" s="162"/>
      <c r="C131" s="51" t="s">
        <v>8</v>
      </c>
      <c r="D131" s="52">
        <v>235700</v>
      </c>
      <c r="E131" s="52">
        <v>240313</v>
      </c>
      <c r="F131" s="82">
        <f t="shared" si="7"/>
        <v>1.0195714891811625</v>
      </c>
    </row>
    <row r="132" spans="1:6" ht="15" customHeight="1">
      <c r="A132" s="58"/>
      <c r="B132" s="162"/>
      <c r="C132" s="77" t="s">
        <v>135</v>
      </c>
      <c r="D132" s="64">
        <f>SUM(D133:D134)</f>
        <v>1529461</v>
      </c>
      <c r="E132" s="31">
        <f>SUM(E133:E134)</f>
        <v>1836658</v>
      </c>
      <c r="F132" s="60">
        <f t="shared" si="7"/>
        <v>1.2008531109979268</v>
      </c>
    </row>
    <row r="133" spans="1:6" ht="15" customHeight="1">
      <c r="A133" s="58"/>
      <c r="B133" s="162"/>
      <c r="C133" s="33" t="s">
        <v>6</v>
      </c>
      <c r="D133" s="64">
        <v>1335032</v>
      </c>
      <c r="E133" s="31">
        <v>1405618</v>
      </c>
      <c r="F133" s="59">
        <f t="shared" si="7"/>
        <v>1.052872140892503</v>
      </c>
    </row>
    <row r="134" spans="1:6" ht="15" customHeight="1">
      <c r="A134" s="58"/>
      <c r="B134" s="162"/>
      <c r="C134" s="51" t="s">
        <v>8</v>
      </c>
      <c r="D134" s="52">
        <v>194429</v>
      </c>
      <c r="E134" s="52">
        <v>431040</v>
      </c>
      <c r="F134" s="82">
        <f t="shared" si="7"/>
        <v>2.216953232285307</v>
      </c>
    </row>
    <row r="135" spans="1:6" ht="15" customHeight="1">
      <c r="A135" s="58"/>
      <c r="B135" s="162"/>
      <c r="C135" s="195" t="s">
        <v>143</v>
      </c>
      <c r="D135" s="64">
        <f>SUM(D136:D137)</f>
        <v>229019</v>
      </c>
      <c r="E135" s="31">
        <f>SUM(E136:E137)</f>
        <v>168182</v>
      </c>
      <c r="F135" s="60">
        <f aca="true" t="shared" si="8" ref="F135:F140">E135/D135</f>
        <v>0.7343582846838035</v>
      </c>
    </row>
    <row r="136" spans="1:6" ht="15" customHeight="1">
      <c r="A136" s="58"/>
      <c r="B136" s="162"/>
      <c r="C136" s="33" t="s">
        <v>6</v>
      </c>
      <c r="D136" s="64">
        <v>197270</v>
      </c>
      <c r="E136" s="31">
        <v>144922</v>
      </c>
      <c r="F136" s="59">
        <f t="shared" si="8"/>
        <v>0.7346378060526182</v>
      </c>
    </row>
    <row r="137" spans="1:6" ht="15" customHeight="1">
      <c r="A137" s="58"/>
      <c r="B137" s="162"/>
      <c r="C137" s="51" t="s">
        <v>8</v>
      </c>
      <c r="D137" s="105">
        <v>31749</v>
      </c>
      <c r="E137" s="52">
        <v>23260</v>
      </c>
      <c r="F137" s="82">
        <f t="shared" si="8"/>
        <v>0.7326214998897603</v>
      </c>
    </row>
    <row r="138" spans="1:6" ht="15" customHeight="1">
      <c r="A138" s="58"/>
      <c r="B138" s="162"/>
      <c r="C138" s="195" t="s">
        <v>142</v>
      </c>
      <c r="D138" s="64">
        <f>SUM(D139:D140)</f>
        <v>99153</v>
      </c>
      <c r="E138" s="31">
        <f>SUM(E139:E140)</f>
        <v>78559</v>
      </c>
      <c r="F138" s="60">
        <f t="shared" si="8"/>
        <v>0.7923007876715783</v>
      </c>
    </row>
    <row r="139" spans="1:6" ht="15" customHeight="1">
      <c r="A139" s="58"/>
      <c r="B139" s="162"/>
      <c r="C139" s="33" t="s">
        <v>6</v>
      </c>
      <c r="D139" s="64">
        <v>72146</v>
      </c>
      <c r="E139" s="31">
        <v>58414</v>
      </c>
      <c r="F139" s="59">
        <f t="shared" si="8"/>
        <v>0.80966373742134</v>
      </c>
    </row>
    <row r="140" spans="1:6" ht="15" customHeight="1">
      <c r="A140" s="66"/>
      <c r="B140" s="163"/>
      <c r="C140" s="35" t="s">
        <v>8</v>
      </c>
      <c r="D140" s="67">
        <v>27007</v>
      </c>
      <c r="E140" s="36">
        <v>20145</v>
      </c>
      <c r="F140" s="61">
        <f t="shared" si="8"/>
        <v>0.7459177250342504</v>
      </c>
    </row>
    <row r="141" spans="1:6" ht="15" customHeight="1">
      <c r="A141" s="58"/>
      <c r="B141" s="162"/>
      <c r="C141" s="62" t="s">
        <v>134</v>
      </c>
      <c r="D141" s="29">
        <f>SUM(D142:D144)</f>
        <v>958656</v>
      </c>
      <c r="E141" s="29">
        <f>SUM(E142:E145)</f>
        <v>1160704</v>
      </c>
      <c r="F141" s="59">
        <f aca="true" t="shared" si="9" ref="F141:F147">E141/D141</f>
        <v>1.210761733092997</v>
      </c>
    </row>
    <row r="142" spans="1:6" ht="15" customHeight="1">
      <c r="A142" s="58"/>
      <c r="B142" s="162"/>
      <c r="C142" s="65" t="s">
        <v>19</v>
      </c>
      <c r="D142" s="31">
        <v>455952</v>
      </c>
      <c r="E142" s="31">
        <v>484416</v>
      </c>
      <c r="F142" s="60">
        <f t="shared" si="9"/>
        <v>1.062427623960417</v>
      </c>
    </row>
    <row r="143" spans="1:6" ht="15" customHeight="1">
      <c r="A143" s="58"/>
      <c r="B143" s="162"/>
      <c r="C143" s="65" t="s">
        <v>20</v>
      </c>
      <c r="D143" s="31">
        <v>253736</v>
      </c>
      <c r="E143" s="31">
        <v>302064</v>
      </c>
      <c r="F143" s="60">
        <f t="shared" si="9"/>
        <v>1.1904656808651513</v>
      </c>
    </row>
    <row r="144" spans="1:6" ht="15" customHeight="1">
      <c r="A144" s="58"/>
      <c r="B144" s="162"/>
      <c r="C144" s="111" t="s">
        <v>99</v>
      </c>
      <c r="D144" s="52">
        <v>248968</v>
      </c>
      <c r="E144" s="52">
        <v>292688</v>
      </c>
      <c r="F144" s="82">
        <f t="shared" si="9"/>
        <v>1.1756048970148774</v>
      </c>
    </row>
    <row r="145" spans="1:6" ht="15" customHeight="1">
      <c r="A145" s="58"/>
      <c r="B145" s="162"/>
      <c r="C145" s="111" t="s">
        <v>98</v>
      </c>
      <c r="D145" s="52">
        <v>31592</v>
      </c>
      <c r="E145" s="52">
        <v>81536</v>
      </c>
      <c r="F145" s="82">
        <f t="shared" si="9"/>
        <v>2.580906558622436</v>
      </c>
    </row>
    <row r="146" spans="1:6" ht="15" customHeight="1">
      <c r="A146" s="58"/>
      <c r="B146" s="163"/>
      <c r="C146" s="25" t="s">
        <v>206</v>
      </c>
      <c r="D146" s="36">
        <v>1105400</v>
      </c>
      <c r="E146" s="36">
        <v>3714100</v>
      </c>
      <c r="F146" s="61">
        <f t="shared" si="9"/>
        <v>3.3599601954043785</v>
      </c>
    </row>
    <row r="147" spans="1:7" ht="15" customHeight="1">
      <c r="A147" s="58"/>
      <c r="B147" s="162">
        <v>80123</v>
      </c>
      <c r="C147" s="150" t="s">
        <v>137</v>
      </c>
      <c r="D147" s="140">
        <f>D149</f>
        <v>1438290</v>
      </c>
      <c r="E147" s="140">
        <f>E149</f>
        <v>1332861</v>
      </c>
      <c r="F147" s="137">
        <f t="shared" si="9"/>
        <v>0.9266983709822081</v>
      </c>
      <c r="G147" s="8"/>
    </row>
    <row r="148" spans="1:7" ht="15" customHeight="1">
      <c r="A148" s="58"/>
      <c r="B148" s="162"/>
      <c r="C148" s="147" t="s">
        <v>4</v>
      </c>
      <c r="D148" s="140"/>
      <c r="E148" s="196"/>
      <c r="F148" s="137"/>
      <c r="G148" s="8"/>
    </row>
    <row r="149" spans="1:7" ht="15" customHeight="1">
      <c r="A149" s="58"/>
      <c r="B149" s="162"/>
      <c r="C149" s="30" t="s">
        <v>7</v>
      </c>
      <c r="D149" s="31">
        <f>SUM(D150:D151)</f>
        <v>1438290</v>
      </c>
      <c r="E149" s="31">
        <f>SUM(E150:E151)</f>
        <v>1332861</v>
      </c>
      <c r="F149" s="60">
        <f>E149/D149</f>
        <v>0.9266983709822081</v>
      </c>
      <c r="G149" s="8"/>
    </row>
    <row r="150" spans="1:7" ht="15" customHeight="1">
      <c r="A150" s="58"/>
      <c r="B150" s="162"/>
      <c r="C150" s="33" t="s">
        <v>6</v>
      </c>
      <c r="D150" s="31">
        <f>D154+D157</f>
        <v>1255029</v>
      </c>
      <c r="E150" s="31">
        <f>E154+E157</f>
        <v>1164415</v>
      </c>
      <c r="F150" s="60">
        <f>E150/D150</f>
        <v>0.9277992779449717</v>
      </c>
      <c r="G150" s="8"/>
    </row>
    <row r="151" spans="1:6" ht="15" customHeight="1">
      <c r="A151" s="58"/>
      <c r="B151" s="162"/>
      <c r="C151" s="38" t="s">
        <v>8</v>
      </c>
      <c r="D151" s="31">
        <f>D155+D158</f>
        <v>183261</v>
      </c>
      <c r="E151" s="31">
        <f>E155+E158</f>
        <v>168446</v>
      </c>
      <c r="F151" s="60">
        <f>E151/D151</f>
        <v>0.9191590136472026</v>
      </c>
    </row>
    <row r="152" spans="1:6" ht="15" customHeight="1">
      <c r="A152" s="58"/>
      <c r="B152" s="162"/>
      <c r="C152" s="187" t="s">
        <v>196</v>
      </c>
      <c r="D152" s="52"/>
      <c r="E152" s="52"/>
      <c r="F152" s="82"/>
    </row>
    <row r="153" spans="1:6" ht="15" customHeight="1">
      <c r="A153" s="58"/>
      <c r="B153" s="162"/>
      <c r="C153" s="77" t="s">
        <v>140</v>
      </c>
      <c r="D153" s="31">
        <f>SUM(D154:D155)</f>
        <v>1018850</v>
      </c>
      <c r="E153" s="31">
        <f>SUM(E154:E155)</f>
        <v>1026806</v>
      </c>
      <c r="F153" s="60">
        <f aca="true" t="shared" si="10" ref="F153:F158">E153/D153</f>
        <v>1.007808804043775</v>
      </c>
    </row>
    <row r="154" spans="1:6" ht="15" customHeight="1">
      <c r="A154" s="58"/>
      <c r="B154" s="162"/>
      <c r="C154" s="33" t="s">
        <v>6</v>
      </c>
      <c r="D154" s="31">
        <v>911097</v>
      </c>
      <c r="E154" s="31">
        <v>920284</v>
      </c>
      <c r="F154" s="59">
        <f t="shared" si="10"/>
        <v>1.0100834488534152</v>
      </c>
    </row>
    <row r="155" spans="1:6" ht="15" customHeight="1">
      <c r="A155" s="58"/>
      <c r="B155" s="162"/>
      <c r="C155" s="51" t="s">
        <v>8</v>
      </c>
      <c r="D155" s="52">
        <v>107753</v>
      </c>
      <c r="E155" s="52">
        <v>106522</v>
      </c>
      <c r="F155" s="82">
        <f t="shared" si="10"/>
        <v>0.9885757241097696</v>
      </c>
    </row>
    <row r="156" spans="1:6" ht="15" customHeight="1">
      <c r="A156" s="58"/>
      <c r="B156" s="162"/>
      <c r="C156" s="77" t="s">
        <v>142</v>
      </c>
      <c r="D156" s="31">
        <f>SUM(D157:D158)</f>
        <v>419440</v>
      </c>
      <c r="E156" s="31">
        <f>SUM(E157:E158)</f>
        <v>306055</v>
      </c>
      <c r="F156" s="60">
        <f t="shared" si="10"/>
        <v>0.7296752813274843</v>
      </c>
    </row>
    <row r="157" spans="1:6" ht="15" customHeight="1">
      <c r="A157" s="58"/>
      <c r="B157" s="162"/>
      <c r="C157" s="33" t="s">
        <v>6</v>
      </c>
      <c r="D157" s="31">
        <v>343932</v>
      </c>
      <c r="E157" s="31">
        <v>244131</v>
      </c>
      <c r="F157" s="59">
        <f t="shared" si="10"/>
        <v>0.7098234534733611</v>
      </c>
    </row>
    <row r="158" spans="1:6" ht="15" customHeight="1">
      <c r="A158" s="58"/>
      <c r="B158" s="163"/>
      <c r="C158" s="35" t="s">
        <v>8</v>
      </c>
      <c r="D158" s="36">
        <v>75508</v>
      </c>
      <c r="E158" s="36">
        <v>61924</v>
      </c>
      <c r="F158" s="61">
        <f t="shared" si="10"/>
        <v>0.8200985326058166</v>
      </c>
    </row>
    <row r="159" spans="1:7" ht="14.25" customHeight="1">
      <c r="A159" s="58"/>
      <c r="B159" s="161">
        <v>80130</v>
      </c>
      <c r="C159" s="114" t="s">
        <v>31</v>
      </c>
      <c r="D159" s="120">
        <f>D161+D165</f>
        <v>22030807</v>
      </c>
      <c r="E159" s="120">
        <f>E161+E165</f>
        <v>23300299</v>
      </c>
      <c r="F159" s="131">
        <f>E159/D159</f>
        <v>1.0576234905965995</v>
      </c>
      <c r="G159" s="8"/>
    </row>
    <row r="160" spans="1:8" ht="12.75" customHeight="1">
      <c r="A160" s="58"/>
      <c r="B160" s="162"/>
      <c r="C160" s="42" t="s">
        <v>4</v>
      </c>
      <c r="D160" s="29"/>
      <c r="E160" s="29"/>
      <c r="F160" s="59"/>
      <c r="G160" s="8"/>
      <c r="H160" s="8"/>
    </row>
    <row r="161" spans="1:8" ht="15" customHeight="1">
      <c r="A161" s="58"/>
      <c r="B161" s="162"/>
      <c r="C161" s="30" t="s">
        <v>7</v>
      </c>
      <c r="D161" s="31">
        <f>SUM(D162:D164)</f>
        <v>19132843</v>
      </c>
      <c r="E161" s="31">
        <f>SUM(E162:E164)</f>
        <v>20241620</v>
      </c>
      <c r="F161" s="60">
        <f>E161/D161</f>
        <v>1.0579515025550568</v>
      </c>
      <c r="G161" s="8"/>
      <c r="H161" s="8"/>
    </row>
    <row r="162" spans="1:8" ht="15" customHeight="1">
      <c r="A162" s="58"/>
      <c r="B162" s="162"/>
      <c r="C162" s="33" t="s">
        <v>6</v>
      </c>
      <c r="D162" s="31">
        <f>D168+D171+D174+D177+D180+D183+D186+D189+D192</f>
        <v>15487671</v>
      </c>
      <c r="E162" s="31">
        <f>E168+E171+E174+E177+E180+E183+E186+E189+E192</f>
        <v>15966307</v>
      </c>
      <c r="F162" s="60">
        <f>E162/D162</f>
        <v>1.0309043238328086</v>
      </c>
      <c r="G162" s="8"/>
      <c r="H162" s="8"/>
    </row>
    <row r="163" spans="1:8" ht="15" customHeight="1">
      <c r="A163" s="58"/>
      <c r="B163" s="162"/>
      <c r="C163" s="33" t="s">
        <v>9</v>
      </c>
      <c r="D163" s="31">
        <f>D194</f>
        <v>906236</v>
      </c>
      <c r="E163" s="31">
        <f>E194</f>
        <v>1437060</v>
      </c>
      <c r="F163" s="60">
        <f>E163/D163</f>
        <v>1.5857458763500898</v>
      </c>
      <c r="G163" s="8"/>
      <c r="H163" s="8"/>
    </row>
    <row r="164" spans="1:8" ht="15" customHeight="1">
      <c r="A164" s="58"/>
      <c r="B164" s="162"/>
      <c r="C164" s="38" t="s">
        <v>8</v>
      </c>
      <c r="D164" s="31">
        <f>D169+D172+D175+D178+D181+D184+D187+D190+D193</f>
        <v>2738936</v>
      </c>
      <c r="E164" s="31">
        <f>E169+E172+E175+E178+E181+E184+E187+E190+E193</f>
        <v>2838253</v>
      </c>
      <c r="F164" s="60">
        <f>E164/D164</f>
        <v>1.0362611612684633</v>
      </c>
      <c r="G164" s="8"/>
      <c r="H164" s="8"/>
    </row>
    <row r="165" spans="1:6" ht="15" customHeight="1">
      <c r="A165" s="58"/>
      <c r="B165" s="162"/>
      <c r="C165" s="39" t="s">
        <v>10</v>
      </c>
      <c r="D165" s="64">
        <v>2897964</v>
      </c>
      <c r="E165" s="64">
        <f>E200</f>
        <v>3058679</v>
      </c>
      <c r="F165" s="60">
        <f>E165/D165</f>
        <v>1.0554579007882776</v>
      </c>
    </row>
    <row r="166" spans="1:6" ht="15" customHeight="1">
      <c r="A166" s="58"/>
      <c r="B166" s="162"/>
      <c r="C166" s="187" t="s">
        <v>196</v>
      </c>
      <c r="D166" s="52"/>
      <c r="E166" s="52"/>
      <c r="F166" s="137"/>
    </row>
    <row r="167" spans="1:6" ht="15" customHeight="1">
      <c r="A167" s="58"/>
      <c r="B167" s="162"/>
      <c r="C167" s="55" t="s">
        <v>212</v>
      </c>
      <c r="D167" s="31">
        <f>SUM(D168:D169)</f>
        <v>2771191</v>
      </c>
      <c r="E167" s="31">
        <f>SUM(E168:E169)</f>
        <v>2703710</v>
      </c>
      <c r="F167" s="60">
        <f>E167/D167</f>
        <v>0.9756490981675388</v>
      </c>
    </row>
    <row r="168" spans="1:6" ht="15" customHeight="1">
      <c r="A168" s="58"/>
      <c r="B168" s="162"/>
      <c r="C168" s="33" t="s">
        <v>6</v>
      </c>
      <c r="D168" s="31">
        <v>2432875</v>
      </c>
      <c r="E168" s="31">
        <v>2389433</v>
      </c>
      <c r="F168" s="59">
        <f aca="true" t="shared" si="11" ref="F168:F193">E168/D168</f>
        <v>0.982143759954786</v>
      </c>
    </row>
    <row r="169" spans="1:6" ht="15" customHeight="1">
      <c r="A169" s="58"/>
      <c r="B169" s="162"/>
      <c r="C169" s="51" t="s">
        <v>8</v>
      </c>
      <c r="D169" s="52">
        <v>338316</v>
      </c>
      <c r="E169" s="52">
        <v>314277</v>
      </c>
      <c r="F169" s="82">
        <f t="shared" si="11"/>
        <v>0.9289451282233179</v>
      </c>
    </row>
    <row r="170" spans="1:6" ht="15" customHeight="1">
      <c r="A170" s="58"/>
      <c r="B170" s="162"/>
      <c r="C170" s="55" t="s">
        <v>138</v>
      </c>
      <c r="D170" s="31">
        <f>SUM(D171:D172)</f>
        <v>2705297</v>
      </c>
      <c r="E170" s="31">
        <f>SUM(E171:E172)</f>
        <v>2714660</v>
      </c>
      <c r="F170" s="60">
        <f t="shared" si="11"/>
        <v>1.0034609878323895</v>
      </c>
    </row>
    <row r="171" spans="1:6" ht="15" customHeight="1">
      <c r="A171" s="58"/>
      <c r="B171" s="162"/>
      <c r="C171" s="33" t="s">
        <v>6</v>
      </c>
      <c r="D171" s="31">
        <v>2290416</v>
      </c>
      <c r="E171" s="31">
        <v>2295686</v>
      </c>
      <c r="F171" s="59">
        <f t="shared" si="11"/>
        <v>1.0023008920650223</v>
      </c>
    </row>
    <row r="172" spans="1:6" ht="15" customHeight="1">
      <c r="A172" s="58"/>
      <c r="B172" s="162"/>
      <c r="C172" s="51" t="s">
        <v>8</v>
      </c>
      <c r="D172" s="52">
        <v>414881</v>
      </c>
      <c r="E172" s="52">
        <v>418974</v>
      </c>
      <c r="F172" s="82">
        <f t="shared" si="11"/>
        <v>1.0098654794989406</v>
      </c>
    </row>
    <row r="173" spans="1:6" ht="15" customHeight="1">
      <c r="A173" s="58"/>
      <c r="B173" s="162"/>
      <c r="C173" s="55" t="s">
        <v>139</v>
      </c>
      <c r="D173" s="31">
        <f>SUM(D174:D175)</f>
        <v>4023429</v>
      </c>
      <c r="E173" s="31">
        <f>SUM(E174:E175)</f>
        <v>4300135</v>
      </c>
      <c r="F173" s="60">
        <f t="shared" si="11"/>
        <v>1.068773675389823</v>
      </c>
    </row>
    <row r="174" spans="1:6" ht="15" customHeight="1">
      <c r="A174" s="58"/>
      <c r="B174" s="162"/>
      <c r="C174" s="33" t="s">
        <v>6</v>
      </c>
      <c r="D174" s="31">
        <v>3549052</v>
      </c>
      <c r="E174" s="31">
        <v>3827764</v>
      </c>
      <c r="F174" s="59">
        <f t="shared" si="11"/>
        <v>1.0785313937355665</v>
      </c>
    </row>
    <row r="175" spans="1:6" ht="15" customHeight="1">
      <c r="A175" s="58"/>
      <c r="B175" s="162"/>
      <c r="C175" s="51" t="s">
        <v>8</v>
      </c>
      <c r="D175" s="52">
        <v>474377</v>
      </c>
      <c r="E175" s="52">
        <v>472371</v>
      </c>
      <c r="F175" s="82">
        <f t="shared" si="11"/>
        <v>0.9957712958258937</v>
      </c>
    </row>
    <row r="176" spans="1:6" ht="15" customHeight="1">
      <c r="A176" s="58"/>
      <c r="B176" s="162"/>
      <c r="C176" s="55" t="s">
        <v>136</v>
      </c>
      <c r="D176" s="31">
        <f>SUM(D177:D178)</f>
        <v>2452118</v>
      </c>
      <c r="E176" s="31">
        <f>SUM(E177:E178)</f>
        <v>2490553</v>
      </c>
      <c r="F176" s="60">
        <f t="shared" si="11"/>
        <v>1.0156742049118355</v>
      </c>
    </row>
    <row r="177" spans="1:6" ht="15" customHeight="1">
      <c r="A177" s="58"/>
      <c r="B177" s="162"/>
      <c r="C177" s="33" t="s">
        <v>6</v>
      </c>
      <c r="D177" s="31">
        <v>2163759</v>
      </c>
      <c r="E177" s="31">
        <v>2108696</v>
      </c>
      <c r="F177" s="59">
        <f t="shared" si="11"/>
        <v>0.9745521566865811</v>
      </c>
    </row>
    <row r="178" spans="1:6" ht="15" customHeight="1">
      <c r="A178" s="58"/>
      <c r="B178" s="162"/>
      <c r="C178" s="51" t="s">
        <v>8</v>
      </c>
      <c r="D178" s="52">
        <v>288359</v>
      </c>
      <c r="E178" s="52">
        <v>381857</v>
      </c>
      <c r="F178" s="82">
        <f t="shared" si="11"/>
        <v>1.3242416571010442</v>
      </c>
    </row>
    <row r="179" spans="1:6" ht="15" customHeight="1">
      <c r="A179" s="58"/>
      <c r="B179" s="162"/>
      <c r="C179" s="55" t="s">
        <v>135</v>
      </c>
      <c r="D179" s="31">
        <f>SUM(D180:D181)</f>
        <v>570120</v>
      </c>
      <c r="E179" s="31">
        <f>SUM(E180:E181)</f>
        <v>711292</v>
      </c>
      <c r="F179" s="60">
        <f t="shared" si="11"/>
        <v>1.2476180453237915</v>
      </c>
    </row>
    <row r="180" spans="1:6" ht="15" customHeight="1">
      <c r="A180" s="58"/>
      <c r="B180" s="162"/>
      <c r="C180" s="33" t="s">
        <v>6</v>
      </c>
      <c r="D180" s="31">
        <v>455070</v>
      </c>
      <c r="E180" s="31">
        <v>562345</v>
      </c>
      <c r="F180" s="59">
        <f t="shared" si="11"/>
        <v>1.2357329641593602</v>
      </c>
    </row>
    <row r="181" spans="1:6" ht="15" customHeight="1">
      <c r="A181" s="58"/>
      <c r="B181" s="162"/>
      <c r="C181" s="51" t="s">
        <v>8</v>
      </c>
      <c r="D181" s="52">
        <v>115050</v>
      </c>
      <c r="E181" s="52">
        <v>148947</v>
      </c>
      <c r="F181" s="82">
        <f t="shared" si="11"/>
        <v>1.2946284224250326</v>
      </c>
    </row>
    <row r="182" spans="1:6" ht="15" customHeight="1">
      <c r="A182" s="58"/>
      <c r="B182" s="162"/>
      <c r="C182" s="55" t="s">
        <v>141</v>
      </c>
      <c r="D182" s="31">
        <f>SUM(D183:D184)</f>
        <v>1792828</v>
      </c>
      <c r="E182" s="31">
        <f>SUM(E183:E184)</f>
        <v>1883721</v>
      </c>
      <c r="F182" s="60">
        <f t="shared" si="11"/>
        <v>1.0506981149335017</v>
      </c>
    </row>
    <row r="183" spans="1:6" ht="15" customHeight="1">
      <c r="A183" s="58"/>
      <c r="B183" s="162"/>
      <c r="C183" s="33" t="s">
        <v>6</v>
      </c>
      <c r="D183" s="31">
        <v>1606154</v>
      </c>
      <c r="E183" s="31">
        <v>1681726</v>
      </c>
      <c r="F183" s="59">
        <f t="shared" si="11"/>
        <v>1.0470515280601984</v>
      </c>
    </row>
    <row r="184" spans="1:6" ht="15" customHeight="1">
      <c r="A184" s="58"/>
      <c r="B184" s="162"/>
      <c r="C184" s="51" t="s">
        <v>8</v>
      </c>
      <c r="D184" s="52">
        <v>186674</v>
      </c>
      <c r="E184" s="52">
        <v>201995</v>
      </c>
      <c r="F184" s="82">
        <f t="shared" si="11"/>
        <v>1.0820735613958024</v>
      </c>
    </row>
    <row r="185" spans="1:6" ht="15" customHeight="1">
      <c r="A185" s="58"/>
      <c r="B185" s="162"/>
      <c r="C185" s="55" t="s">
        <v>143</v>
      </c>
      <c r="D185" s="31">
        <f>SUM(D186:D187)</f>
        <v>1013145</v>
      </c>
      <c r="E185" s="31">
        <f>SUM(E186:E187)</f>
        <v>1092554</v>
      </c>
      <c r="F185" s="60">
        <f t="shared" si="11"/>
        <v>1.0783787118329557</v>
      </c>
    </row>
    <row r="186" spans="1:6" ht="15" customHeight="1">
      <c r="A186" s="58"/>
      <c r="B186" s="162"/>
      <c r="C186" s="33" t="s">
        <v>6</v>
      </c>
      <c r="D186" s="31">
        <v>859869</v>
      </c>
      <c r="E186" s="31">
        <v>926825</v>
      </c>
      <c r="F186" s="59">
        <f t="shared" si="11"/>
        <v>1.077867675192384</v>
      </c>
    </row>
    <row r="187" spans="1:6" ht="15" customHeight="1">
      <c r="A187" s="58"/>
      <c r="B187" s="162"/>
      <c r="C187" s="51" t="s">
        <v>8</v>
      </c>
      <c r="D187" s="52">
        <v>153276</v>
      </c>
      <c r="E187" s="52">
        <v>165729</v>
      </c>
      <c r="F187" s="82">
        <f t="shared" si="11"/>
        <v>1.081245596179441</v>
      </c>
    </row>
    <row r="188" spans="1:6" ht="15" customHeight="1">
      <c r="A188" s="58"/>
      <c r="B188" s="162"/>
      <c r="C188" s="55" t="s">
        <v>142</v>
      </c>
      <c r="D188" s="31">
        <f>SUM(D189:D190)</f>
        <v>454877</v>
      </c>
      <c r="E188" s="31">
        <f>SUM(E189:E190)</f>
        <v>536242</v>
      </c>
      <c r="F188" s="60">
        <f t="shared" si="11"/>
        <v>1.1788725303763434</v>
      </c>
    </row>
    <row r="189" spans="1:6" ht="15" customHeight="1">
      <c r="A189" s="58"/>
      <c r="B189" s="162"/>
      <c r="C189" s="33" t="s">
        <v>6</v>
      </c>
      <c r="D189" s="31">
        <v>385453</v>
      </c>
      <c r="E189" s="31">
        <v>468297</v>
      </c>
      <c r="F189" s="59">
        <f t="shared" si="11"/>
        <v>1.2149263334310538</v>
      </c>
    </row>
    <row r="190" spans="1:6" ht="15" customHeight="1">
      <c r="A190" s="66"/>
      <c r="B190" s="163"/>
      <c r="C190" s="35" t="s">
        <v>8</v>
      </c>
      <c r="D190" s="36">
        <v>69424</v>
      </c>
      <c r="E190" s="36">
        <v>67945</v>
      </c>
      <c r="F190" s="61">
        <f t="shared" si="11"/>
        <v>0.9786961281401244</v>
      </c>
    </row>
    <row r="191" spans="1:6" ht="15" customHeight="1">
      <c r="A191" s="58"/>
      <c r="B191" s="162"/>
      <c r="C191" s="211" t="s">
        <v>182</v>
      </c>
      <c r="D191" s="29">
        <f>SUM(D192:D193)</f>
        <v>2443602</v>
      </c>
      <c r="E191" s="29">
        <f>SUM(E192:E193)</f>
        <v>2371693</v>
      </c>
      <c r="F191" s="59">
        <f t="shared" si="11"/>
        <v>0.9705725400453921</v>
      </c>
    </row>
    <row r="192" spans="1:6" ht="15" customHeight="1">
      <c r="A192" s="58"/>
      <c r="B192" s="162"/>
      <c r="C192" s="33" t="s">
        <v>6</v>
      </c>
      <c r="D192" s="31">
        <v>1745023</v>
      </c>
      <c r="E192" s="31">
        <v>1705535</v>
      </c>
      <c r="F192" s="59">
        <f t="shared" si="11"/>
        <v>0.9773710718999119</v>
      </c>
    </row>
    <row r="193" spans="1:6" ht="15" customHeight="1">
      <c r="A193" s="58"/>
      <c r="B193" s="162"/>
      <c r="C193" s="51" t="s">
        <v>8</v>
      </c>
      <c r="D193" s="52">
        <v>698579</v>
      </c>
      <c r="E193" s="52">
        <v>666158</v>
      </c>
      <c r="F193" s="82">
        <f t="shared" si="11"/>
        <v>0.9535900735636199</v>
      </c>
    </row>
    <row r="194" spans="1:6" ht="15" customHeight="1">
      <c r="A194" s="58"/>
      <c r="B194" s="162"/>
      <c r="C194" s="77" t="s">
        <v>134</v>
      </c>
      <c r="D194" s="31">
        <f>SUM(D195:D199)</f>
        <v>906236</v>
      </c>
      <c r="E194" s="31">
        <f>SUM(E195:E199)</f>
        <v>1437060</v>
      </c>
      <c r="F194" s="60">
        <f aca="true" t="shared" si="12" ref="F194:F201">E194/D194</f>
        <v>1.5857458763500898</v>
      </c>
    </row>
    <row r="195" spans="1:6" ht="15" customHeight="1">
      <c r="A195" s="58"/>
      <c r="B195" s="162"/>
      <c r="C195" s="65" t="s">
        <v>144</v>
      </c>
      <c r="D195" s="64">
        <v>234188</v>
      </c>
      <c r="E195" s="31">
        <v>270384</v>
      </c>
      <c r="F195" s="60">
        <f t="shared" si="12"/>
        <v>1.1545595846072387</v>
      </c>
    </row>
    <row r="196" spans="1:6" ht="15" customHeight="1">
      <c r="A196" s="58"/>
      <c r="B196" s="162"/>
      <c r="C196" s="69" t="s">
        <v>98</v>
      </c>
      <c r="D196" s="29">
        <v>326178</v>
      </c>
      <c r="E196" s="29">
        <v>485712</v>
      </c>
      <c r="F196" s="59">
        <f t="shared" si="12"/>
        <v>1.4891010429887974</v>
      </c>
    </row>
    <row r="197" spans="1:6" ht="15" customHeight="1">
      <c r="A197" s="58"/>
      <c r="B197" s="162"/>
      <c r="C197" s="65" t="s">
        <v>99</v>
      </c>
      <c r="D197" s="31">
        <v>305370</v>
      </c>
      <c r="E197" s="31">
        <v>598752</v>
      </c>
      <c r="F197" s="60">
        <f t="shared" si="12"/>
        <v>1.9607427055702917</v>
      </c>
    </row>
    <row r="198" spans="1:6" ht="15" customHeight="1">
      <c r="A198" s="58"/>
      <c r="B198" s="162"/>
      <c r="C198" s="111" t="s">
        <v>213</v>
      </c>
      <c r="D198" s="52">
        <v>20520</v>
      </c>
      <c r="E198" s="52">
        <v>37572</v>
      </c>
      <c r="F198" s="82">
        <f t="shared" si="12"/>
        <v>1.8309941520467836</v>
      </c>
    </row>
    <row r="199" spans="1:6" ht="15" customHeight="1">
      <c r="A199" s="58"/>
      <c r="B199" s="162"/>
      <c r="C199" s="111" t="s">
        <v>214</v>
      </c>
      <c r="D199" s="52">
        <v>19980</v>
      </c>
      <c r="E199" s="52">
        <v>44640</v>
      </c>
      <c r="F199" s="82">
        <f t="shared" si="12"/>
        <v>2.234234234234234</v>
      </c>
    </row>
    <row r="200" spans="1:6" ht="15" customHeight="1">
      <c r="A200" s="58"/>
      <c r="B200" s="163"/>
      <c r="C200" s="25" t="s">
        <v>190</v>
      </c>
      <c r="D200" s="36">
        <v>2897964</v>
      </c>
      <c r="E200" s="36">
        <v>3058679</v>
      </c>
      <c r="F200" s="61">
        <f>E200/D200</f>
        <v>1.0554579007882776</v>
      </c>
    </row>
    <row r="201" spans="1:7" ht="30.75" customHeight="1">
      <c r="A201" s="58"/>
      <c r="B201" s="161">
        <v>80140</v>
      </c>
      <c r="C201" s="126" t="s">
        <v>145</v>
      </c>
      <c r="D201" s="120">
        <f>D203</f>
        <v>555820</v>
      </c>
      <c r="E201" s="120">
        <f>E203</f>
        <v>714117</v>
      </c>
      <c r="F201" s="131">
        <f t="shared" si="12"/>
        <v>1.2847990356590262</v>
      </c>
      <c r="G201" s="8"/>
    </row>
    <row r="202" spans="1:6" ht="15" customHeight="1">
      <c r="A202" s="58"/>
      <c r="B202" s="162"/>
      <c r="C202" s="42" t="s">
        <v>4</v>
      </c>
      <c r="D202" s="29"/>
      <c r="E202" s="29"/>
      <c r="F202" s="59"/>
    </row>
    <row r="203" spans="1:6" ht="15" customHeight="1">
      <c r="A203" s="58"/>
      <c r="B203" s="162"/>
      <c r="C203" s="30" t="s">
        <v>7</v>
      </c>
      <c r="D203" s="31">
        <f>SUM(D204:D205)</f>
        <v>555820</v>
      </c>
      <c r="E203" s="31">
        <f>SUM(E204:E205)</f>
        <v>714117</v>
      </c>
      <c r="F203" s="60">
        <f>E203/D203</f>
        <v>1.2847990356590262</v>
      </c>
    </row>
    <row r="204" spans="1:6" ht="15" customHeight="1">
      <c r="A204" s="58"/>
      <c r="B204" s="162"/>
      <c r="C204" s="33" t="s">
        <v>6</v>
      </c>
      <c r="D204" s="31">
        <v>402169</v>
      </c>
      <c r="E204" s="31">
        <v>413260</v>
      </c>
      <c r="F204" s="60">
        <f>E204/D204</f>
        <v>1.0275779585199256</v>
      </c>
    </row>
    <row r="205" spans="1:6" ht="15" customHeight="1">
      <c r="A205" s="58"/>
      <c r="B205" s="162"/>
      <c r="C205" s="38" t="s">
        <v>8</v>
      </c>
      <c r="D205" s="31">
        <v>153651</v>
      </c>
      <c r="E205" s="31">
        <v>300857</v>
      </c>
      <c r="F205" s="60">
        <f>E205/D205</f>
        <v>1.958054291869236</v>
      </c>
    </row>
    <row r="206" spans="1:6" ht="29.25" customHeight="1">
      <c r="A206" s="58"/>
      <c r="B206" s="163"/>
      <c r="C206" s="70" t="s">
        <v>189</v>
      </c>
      <c r="D206" s="71"/>
      <c r="E206" s="71"/>
      <c r="F206" s="72"/>
    </row>
    <row r="207" spans="1:7" ht="15" customHeight="1">
      <c r="A207" s="58"/>
      <c r="B207" s="161">
        <v>80146</v>
      </c>
      <c r="C207" s="126" t="s">
        <v>125</v>
      </c>
      <c r="D207" s="133">
        <f>D209</f>
        <v>160388</v>
      </c>
      <c r="E207" s="133">
        <f>E210+E211</f>
        <v>183038</v>
      </c>
      <c r="F207" s="131">
        <f>E207/D207</f>
        <v>1.1412200413996059</v>
      </c>
      <c r="G207" s="8"/>
    </row>
    <row r="208" spans="1:6" ht="15" customHeight="1">
      <c r="A208" s="58"/>
      <c r="B208" s="162"/>
      <c r="C208" s="42" t="s">
        <v>4</v>
      </c>
      <c r="D208" s="63"/>
      <c r="E208" s="134"/>
      <c r="F208" s="59"/>
    </row>
    <row r="209" spans="1:6" ht="15" customHeight="1">
      <c r="A209" s="58"/>
      <c r="B209" s="162"/>
      <c r="C209" s="30" t="s">
        <v>5</v>
      </c>
      <c r="D209" s="64">
        <f>SUM(D210:D211)</f>
        <v>160388</v>
      </c>
      <c r="E209" s="64">
        <f>SUM(E210:E211)</f>
        <v>183038</v>
      </c>
      <c r="F209" s="60">
        <f>E209/D209</f>
        <v>1.1412200413996059</v>
      </c>
    </row>
    <row r="210" spans="1:6" ht="15" customHeight="1">
      <c r="A210" s="58"/>
      <c r="B210" s="162"/>
      <c r="C210" s="73" t="s">
        <v>6</v>
      </c>
      <c r="D210" s="64">
        <v>44428</v>
      </c>
      <c r="E210" s="64">
        <v>41191</v>
      </c>
      <c r="F210" s="60">
        <f>E210/D210</f>
        <v>0.9271405420005402</v>
      </c>
    </row>
    <row r="211" spans="1:6" ht="15" customHeight="1">
      <c r="A211" s="58"/>
      <c r="B211" s="162"/>
      <c r="C211" s="149" t="s">
        <v>8</v>
      </c>
      <c r="D211" s="105">
        <v>115960</v>
      </c>
      <c r="E211" s="105">
        <v>141847</v>
      </c>
      <c r="F211" s="82">
        <f>E211/D211</f>
        <v>1.2232407726802346</v>
      </c>
    </row>
    <row r="212" spans="1:6" ht="15" customHeight="1">
      <c r="A212" s="58"/>
      <c r="B212" s="162"/>
      <c r="C212" s="187" t="s">
        <v>196</v>
      </c>
      <c r="D212" s="105"/>
      <c r="E212" s="105"/>
      <c r="F212" s="82"/>
    </row>
    <row r="213" spans="1:6" ht="15" customHeight="1">
      <c r="A213" s="58"/>
      <c r="B213" s="162"/>
      <c r="C213" s="77" t="s">
        <v>230</v>
      </c>
      <c r="D213" s="64">
        <f>SUM(D214:D215)</f>
        <v>51414</v>
      </c>
      <c r="E213" s="64">
        <v>34130</v>
      </c>
      <c r="F213" s="82">
        <f aca="true" t="shared" si="13" ref="F213:F230">E213/D213</f>
        <v>0.6638269731979617</v>
      </c>
    </row>
    <row r="214" spans="1:6" ht="15" customHeight="1">
      <c r="A214" s="58"/>
      <c r="B214" s="162"/>
      <c r="C214" s="83" t="s">
        <v>6</v>
      </c>
      <c r="D214" s="64">
        <v>44428</v>
      </c>
      <c r="E214" s="64">
        <v>32952</v>
      </c>
      <c r="F214" s="82">
        <f t="shared" si="13"/>
        <v>0.741694426937967</v>
      </c>
    </row>
    <row r="215" spans="1:6" ht="15" customHeight="1">
      <c r="A215" s="58"/>
      <c r="B215" s="162"/>
      <c r="C215" s="83" t="s">
        <v>8</v>
      </c>
      <c r="D215" s="64">
        <v>6986</v>
      </c>
      <c r="E215" s="64">
        <v>1178</v>
      </c>
      <c r="F215" s="82">
        <f t="shared" si="13"/>
        <v>0.16862296020612655</v>
      </c>
    </row>
    <row r="216" spans="1:6" ht="15" customHeight="1">
      <c r="A216" s="58"/>
      <c r="B216" s="162"/>
      <c r="C216" s="150" t="s">
        <v>231</v>
      </c>
      <c r="D216" s="173">
        <f>SUM(D217:D217)</f>
        <v>0</v>
      </c>
      <c r="E216" s="173">
        <v>8239</v>
      </c>
      <c r="F216" s="82"/>
    </row>
    <row r="217" spans="1:6" ht="15" customHeight="1">
      <c r="A217" s="58"/>
      <c r="B217" s="162"/>
      <c r="C217" s="83" t="s">
        <v>6</v>
      </c>
      <c r="D217" s="64">
        <v>0</v>
      </c>
      <c r="E217" s="64">
        <v>8239</v>
      </c>
      <c r="F217" s="82"/>
    </row>
    <row r="218" spans="1:6" ht="15" customHeight="1">
      <c r="A218" s="58"/>
      <c r="B218" s="163"/>
      <c r="C218" s="70" t="s">
        <v>242</v>
      </c>
      <c r="D218" s="67">
        <v>0</v>
      </c>
      <c r="E218" s="67">
        <v>140669</v>
      </c>
      <c r="F218" s="82"/>
    </row>
    <row r="219" spans="1:6" ht="15" customHeight="1">
      <c r="A219" s="58"/>
      <c r="B219" s="162">
        <v>80148</v>
      </c>
      <c r="C219" s="147" t="s">
        <v>225</v>
      </c>
      <c r="D219" s="173">
        <f>D225+D228</f>
        <v>171176</v>
      </c>
      <c r="E219" s="173">
        <f>E225+E228</f>
        <v>161810</v>
      </c>
      <c r="F219" s="82">
        <f t="shared" si="13"/>
        <v>0.9452843856615414</v>
      </c>
    </row>
    <row r="220" spans="1:6" ht="15" customHeight="1">
      <c r="A220" s="58"/>
      <c r="B220" s="162"/>
      <c r="C220" s="147" t="s">
        <v>4</v>
      </c>
      <c r="D220" s="173"/>
      <c r="E220" s="173"/>
      <c r="F220" s="59"/>
    </row>
    <row r="221" spans="1:6" ht="15" customHeight="1">
      <c r="A221" s="58"/>
      <c r="B221" s="162"/>
      <c r="C221" s="30" t="s">
        <v>7</v>
      </c>
      <c r="D221" s="64">
        <f>D222+D223</f>
        <v>171176</v>
      </c>
      <c r="E221" s="64">
        <f>E222+E223</f>
        <v>161810</v>
      </c>
      <c r="F221" s="82">
        <f t="shared" si="13"/>
        <v>0.9452843856615414</v>
      </c>
    </row>
    <row r="222" spans="1:6" ht="15" customHeight="1">
      <c r="A222" s="58"/>
      <c r="B222" s="162"/>
      <c r="C222" s="33" t="s">
        <v>6</v>
      </c>
      <c r="D222" s="64">
        <f>D226+D229</f>
        <v>66349</v>
      </c>
      <c r="E222" s="64">
        <f>E226+E229</f>
        <v>101878</v>
      </c>
      <c r="F222" s="82">
        <f t="shared" si="13"/>
        <v>1.5354865936185926</v>
      </c>
    </row>
    <row r="223" spans="1:6" ht="15" customHeight="1">
      <c r="A223" s="58"/>
      <c r="B223" s="162"/>
      <c r="C223" s="38" t="s">
        <v>8</v>
      </c>
      <c r="D223" s="64">
        <f>D227+D230</f>
        <v>104827</v>
      </c>
      <c r="E223" s="64">
        <f>E227+E230</f>
        <v>59932</v>
      </c>
      <c r="F223" s="82">
        <f t="shared" si="13"/>
        <v>0.5717229339769334</v>
      </c>
    </row>
    <row r="224" spans="1:6" ht="15" customHeight="1">
      <c r="A224" s="58"/>
      <c r="B224" s="162"/>
      <c r="C224" s="86" t="s">
        <v>243</v>
      </c>
      <c r="D224" s="64"/>
      <c r="E224" s="64"/>
      <c r="F224" s="82"/>
    </row>
    <row r="225" spans="1:6" ht="15" customHeight="1">
      <c r="A225" s="58"/>
      <c r="B225" s="162"/>
      <c r="C225" s="197" t="s">
        <v>139</v>
      </c>
      <c r="D225" s="105">
        <f>D226+D227</f>
        <v>88291</v>
      </c>
      <c r="E225" s="105">
        <f>E226+E227</f>
        <v>54200</v>
      </c>
      <c r="F225" s="82">
        <f t="shared" si="13"/>
        <v>0.6138791043254692</v>
      </c>
    </row>
    <row r="226" spans="1:6" ht="15" customHeight="1">
      <c r="A226" s="58"/>
      <c r="B226" s="162"/>
      <c r="C226" s="30" t="s">
        <v>6</v>
      </c>
      <c r="D226" s="64">
        <v>17734</v>
      </c>
      <c r="E226" s="64">
        <v>26617</v>
      </c>
      <c r="F226" s="82">
        <f t="shared" si="13"/>
        <v>1.500902221720988</v>
      </c>
    </row>
    <row r="227" spans="1:6" ht="15" customHeight="1">
      <c r="A227" s="58"/>
      <c r="B227" s="162"/>
      <c r="C227" s="30" t="s">
        <v>8</v>
      </c>
      <c r="D227" s="64">
        <v>70557</v>
      </c>
      <c r="E227" s="64">
        <v>27583</v>
      </c>
      <c r="F227" s="82">
        <f t="shared" si="13"/>
        <v>0.39093215414487575</v>
      </c>
    </row>
    <row r="228" spans="1:6" ht="15" customHeight="1">
      <c r="A228" s="58"/>
      <c r="B228" s="162"/>
      <c r="C228" s="30" t="s">
        <v>136</v>
      </c>
      <c r="D228" s="64">
        <f>D229+D230</f>
        <v>82885</v>
      </c>
      <c r="E228" s="64">
        <f>E229+E230</f>
        <v>107610</v>
      </c>
      <c r="F228" s="82">
        <f t="shared" si="13"/>
        <v>1.2983048802557762</v>
      </c>
    </row>
    <row r="229" spans="1:6" ht="15" customHeight="1">
      <c r="A229" s="58"/>
      <c r="B229" s="162"/>
      <c r="C229" s="30" t="s">
        <v>6</v>
      </c>
      <c r="D229" s="64">
        <v>48615</v>
      </c>
      <c r="E229" s="64">
        <v>75261</v>
      </c>
      <c r="F229" s="82">
        <f t="shared" si="13"/>
        <v>1.5481024375192842</v>
      </c>
    </row>
    <row r="230" spans="1:6" ht="15" customHeight="1">
      <c r="A230" s="58"/>
      <c r="B230" s="162"/>
      <c r="C230" s="25" t="s">
        <v>8</v>
      </c>
      <c r="D230" s="67">
        <v>34270</v>
      </c>
      <c r="E230" s="67">
        <v>32349</v>
      </c>
      <c r="F230" s="82">
        <f t="shared" si="13"/>
        <v>0.9439451415231981</v>
      </c>
    </row>
    <row r="231" spans="1:6" ht="15" customHeight="1">
      <c r="A231" s="58"/>
      <c r="B231" s="161">
        <v>80195</v>
      </c>
      <c r="C231" s="132" t="s">
        <v>26</v>
      </c>
      <c r="D231" s="133">
        <f>D233</f>
        <v>571087</v>
      </c>
      <c r="E231" s="133">
        <f>E233</f>
        <v>47000</v>
      </c>
      <c r="F231" s="131">
        <f>E231/D231</f>
        <v>0.08229919434341877</v>
      </c>
    </row>
    <row r="232" spans="1:6" ht="15" customHeight="1">
      <c r="A232" s="58"/>
      <c r="B232" s="162"/>
      <c r="C232" s="42" t="s">
        <v>4</v>
      </c>
      <c r="D232" s="63"/>
      <c r="E232" s="63"/>
      <c r="F232" s="59"/>
    </row>
    <row r="233" spans="1:6" ht="15" customHeight="1">
      <c r="A233" s="58"/>
      <c r="B233" s="162"/>
      <c r="C233" s="30" t="s">
        <v>5</v>
      </c>
      <c r="D233" s="64">
        <f>SUM(D234:D235)</f>
        <v>571087</v>
      </c>
      <c r="E233" s="64">
        <f>SUM(E234:E235)</f>
        <v>47000</v>
      </c>
      <c r="F233" s="60">
        <f aca="true" t="shared" si="14" ref="F233:F240">E233/D233</f>
        <v>0.08229919434341877</v>
      </c>
    </row>
    <row r="234" spans="1:6" ht="15" customHeight="1">
      <c r="A234" s="58"/>
      <c r="B234" s="162"/>
      <c r="C234" s="73" t="s">
        <v>6</v>
      </c>
      <c r="D234" s="64">
        <v>69938</v>
      </c>
      <c r="E234" s="64">
        <v>3000</v>
      </c>
      <c r="F234" s="60">
        <f t="shared" si="14"/>
        <v>0.042895135691612574</v>
      </c>
    </row>
    <row r="235" spans="1:6" ht="15" customHeight="1">
      <c r="A235" s="66"/>
      <c r="B235" s="163"/>
      <c r="C235" s="74" t="s">
        <v>8</v>
      </c>
      <c r="D235" s="67">
        <v>501149</v>
      </c>
      <c r="E235" s="67">
        <v>44000</v>
      </c>
      <c r="F235" s="61">
        <f t="shared" si="14"/>
        <v>0.08779823964529511</v>
      </c>
    </row>
    <row r="236" spans="1:6" s="5" customFormat="1" ht="18.75" customHeight="1">
      <c r="A236" s="20" t="s">
        <v>74</v>
      </c>
      <c r="B236" s="154"/>
      <c r="C236" s="75" t="s">
        <v>75</v>
      </c>
      <c r="D236" s="28">
        <f>D237+D239+D254</f>
        <v>15046773</v>
      </c>
      <c r="E236" s="28">
        <f>E237+E239+E254</f>
        <v>14321490</v>
      </c>
      <c r="F236" s="76">
        <f t="shared" si="14"/>
        <v>0.9517981031547429</v>
      </c>
    </row>
    <row r="237" spans="1:6" ht="15">
      <c r="A237" s="27"/>
      <c r="B237" s="155" t="s">
        <v>76</v>
      </c>
      <c r="C237" s="135" t="s">
        <v>77</v>
      </c>
      <c r="D237" s="120">
        <v>13521400</v>
      </c>
      <c r="E237" s="120">
        <v>12500000</v>
      </c>
      <c r="F237" s="141">
        <f t="shared" si="14"/>
        <v>0.924460484861035</v>
      </c>
    </row>
    <row r="238" spans="1:6" ht="15">
      <c r="A238" s="27"/>
      <c r="B238" s="157"/>
      <c r="C238" s="198" t="s">
        <v>109</v>
      </c>
      <c r="D238" s="36">
        <v>13521400</v>
      </c>
      <c r="E238" s="36">
        <v>12500000</v>
      </c>
      <c r="F238" s="61">
        <f t="shared" si="14"/>
        <v>0.924460484861035</v>
      </c>
    </row>
    <row r="239" spans="1:6" ht="45" customHeight="1">
      <c r="A239" s="27"/>
      <c r="B239" s="155" t="s">
        <v>78</v>
      </c>
      <c r="C239" s="135" t="s">
        <v>79</v>
      </c>
      <c r="D239" s="120">
        <v>1486373</v>
      </c>
      <c r="E239" s="120">
        <f>SUM(E242:E248)</f>
        <v>1785490</v>
      </c>
      <c r="F239" s="118">
        <f t="shared" si="14"/>
        <v>1.2012395273595524</v>
      </c>
    </row>
    <row r="240" spans="1:6" ht="15">
      <c r="A240" s="27"/>
      <c r="B240" s="158"/>
      <c r="C240" s="30" t="s">
        <v>215</v>
      </c>
      <c r="D240" s="31">
        <v>1486373</v>
      </c>
      <c r="E240" s="31">
        <v>1785490</v>
      </c>
      <c r="F240" s="32">
        <f t="shared" si="14"/>
        <v>1.2012395273595524</v>
      </c>
    </row>
    <row r="241" spans="1:6" ht="14.25" customHeight="1">
      <c r="A241" s="27"/>
      <c r="B241" s="158"/>
      <c r="C241" s="77" t="s">
        <v>196</v>
      </c>
      <c r="D241" s="31"/>
      <c r="E241" s="31"/>
      <c r="F241" s="32"/>
    </row>
    <row r="242" spans="1:6" ht="15">
      <c r="A242" s="27"/>
      <c r="B242" s="158"/>
      <c r="C242" s="136" t="s">
        <v>105</v>
      </c>
      <c r="D242" s="29">
        <v>1434209</v>
      </c>
      <c r="E242" s="29">
        <v>1735594</v>
      </c>
      <c r="F242" s="24">
        <f aca="true" t="shared" si="15" ref="F242:F253">E242/D242</f>
        <v>1.2101402236354672</v>
      </c>
    </row>
    <row r="243" spans="1:6" ht="15">
      <c r="A243" s="27"/>
      <c r="B243" s="158"/>
      <c r="C243" s="78" t="s">
        <v>104</v>
      </c>
      <c r="D243" s="31">
        <v>2419</v>
      </c>
      <c r="E243" s="31">
        <v>5443</v>
      </c>
      <c r="F243" s="32">
        <f t="shared" si="15"/>
        <v>2.250103348491112</v>
      </c>
    </row>
    <row r="244" spans="1:7" ht="15">
      <c r="A244" s="27"/>
      <c r="B244" s="158"/>
      <c r="C244" s="78" t="s">
        <v>199</v>
      </c>
      <c r="D244" s="31">
        <v>13343</v>
      </c>
      <c r="E244" s="31">
        <v>13952</v>
      </c>
      <c r="F244" s="32">
        <f t="shared" si="15"/>
        <v>1.0456419096155287</v>
      </c>
      <c r="G244" s="8"/>
    </row>
    <row r="245" spans="1:6" ht="15">
      <c r="A245" s="27"/>
      <c r="B245" s="158"/>
      <c r="C245" s="78" t="s">
        <v>106</v>
      </c>
      <c r="D245" s="31">
        <v>3478</v>
      </c>
      <c r="E245" s="31">
        <v>3176</v>
      </c>
      <c r="F245" s="32">
        <f t="shared" si="15"/>
        <v>0.9131684876365728</v>
      </c>
    </row>
    <row r="246" spans="1:6" ht="15">
      <c r="A246" s="27"/>
      <c r="B246" s="158"/>
      <c r="C246" s="78" t="s">
        <v>107</v>
      </c>
      <c r="D246" s="31">
        <v>908</v>
      </c>
      <c r="E246" s="31">
        <v>908</v>
      </c>
      <c r="F246" s="32">
        <f t="shared" si="15"/>
        <v>1</v>
      </c>
    </row>
    <row r="247" spans="1:6" ht="15" customHeight="1">
      <c r="A247" s="27"/>
      <c r="B247" s="158"/>
      <c r="C247" s="78" t="s">
        <v>195</v>
      </c>
      <c r="D247" s="31">
        <v>1361</v>
      </c>
      <c r="E247" s="31">
        <v>1361</v>
      </c>
      <c r="F247" s="32">
        <f t="shared" si="15"/>
        <v>1</v>
      </c>
    </row>
    <row r="248" spans="1:6" ht="15">
      <c r="A248" s="27"/>
      <c r="B248" s="158"/>
      <c r="C248" s="78" t="s">
        <v>108</v>
      </c>
      <c r="D248" s="31">
        <f>SUM(D249:D252)</f>
        <v>21135</v>
      </c>
      <c r="E248" s="31">
        <f>SUM(E249:E253)</f>
        <v>25056</v>
      </c>
      <c r="F248" s="32">
        <f t="shared" si="15"/>
        <v>1.1855216465578424</v>
      </c>
    </row>
    <row r="249" spans="1:6" ht="15">
      <c r="A249" s="27"/>
      <c r="B249" s="158"/>
      <c r="C249" s="176" t="s">
        <v>102</v>
      </c>
      <c r="D249" s="52">
        <v>3176</v>
      </c>
      <c r="E249" s="52">
        <v>3630</v>
      </c>
      <c r="F249" s="177">
        <f t="shared" si="15"/>
        <v>1.1429471032745593</v>
      </c>
    </row>
    <row r="250" spans="1:6" ht="15">
      <c r="A250" s="27"/>
      <c r="B250" s="158"/>
      <c r="C250" s="79" t="s">
        <v>103</v>
      </c>
      <c r="D250" s="31">
        <v>12588</v>
      </c>
      <c r="E250" s="31">
        <v>11900</v>
      </c>
      <c r="F250" s="32">
        <f t="shared" si="15"/>
        <v>0.9453447727994916</v>
      </c>
    </row>
    <row r="251" spans="1:6" ht="15">
      <c r="A251" s="27"/>
      <c r="B251" s="158"/>
      <c r="C251" s="79" t="s">
        <v>169</v>
      </c>
      <c r="D251" s="31">
        <v>2571</v>
      </c>
      <c r="E251" s="31">
        <v>3629</v>
      </c>
      <c r="F251" s="32">
        <f t="shared" si="15"/>
        <v>1.411513029949436</v>
      </c>
    </row>
    <row r="252" spans="1:6" ht="14.25" customHeight="1">
      <c r="A252" s="27"/>
      <c r="B252" s="158"/>
      <c r="C252" s="176" t="s">
        <v>191</v>
      </c>
      <c r="D252" s="52">
        <v>2800</v>
      </c>
      <c r="E252" s="52">
        <v>5443</v>
      </c>
      <c r="F252" s="177">
        <f t="shared" si="15"/>
        <v>1.9439285714285715</v>
      </c>
    </row>
    <row r="253" spans="1:6" ht="14.25" customHeight="1">
      <c r="A253" s="27"/>
      <c r="B253" s="157"/>
      <c r="C253" s="176" t="s">
        <v>228</v>
      </c>
      <c r="D253" s="52">
        <v>152</v>
      </c>
      <c r="E253" s="52">
        <v>454</v>
      </c>
      <c r="F253" s="177">
        <f t="shared" si="15"/>
        <v>2.986842105263158</v>
      </c>
    </row>
    <row r="254" spans="1:6" ht="15">
      <c r="A254" s="27"/>
      <c r="B254" s="155" t="s">
        <v>80</v>
      </c>
      <c r="C254" s="126" t="s">
        <v>26</v>
      </c>
      <c r="D254" s="120">
        <f>D256</f>
        <v>39000</v>
      </c>
      <c r="E254" s="120">
        <f>E256</f>
        <v>36000</v>
      </c>
      <c r="F254" s="131">
        <f>E254/D254</f>
        <v>0.9230769230769231</v>
      </c>
    </row>
    <row r="255" spans="1:6" ht="15">
      <c r="A255" s="27"/>
      <c r="B255" s="158"/>
      <c r="C255" s="42" t="s">
        <v>4</v>
      </c>
      <c r="D255" s="29"/>
      <c r="E255" s="29"/>
      <c r="F255" s="59"/>
    </row>
    <row r="256" spans="1:6" ht="15">
      <c r="A256" s="27"/>
      <c r="B256" s="158"/>
      <c r="C256" s="46" t="s">
        <v>7</v>
      </c>
      <c r="D256" s="31">
        <f>SUM(D257:D259)</f>
        <v>39000</v>
      </c>
      <c r="E256" s="31">
        <f>SUM(E257:E259)</f>
        <v>36000</v>
      </c>
      <c r="F256" s="60">
        <f>E256/D256</f>
        <v>0.9230769230769231</v>
      </c>
    </row>
    <row r="257" spans="1:6" ht="14.25" customHeight="1">
      <c r="A257" s="27"/>
      <c r="B257" s="158"/>
      <c r="C257" s="33" t="s">
        <v>6</v>
      </c>
      <c r="D257" s="31">
        <v>6248</v>
      </c>
      <c r="E257" s="31">
        <v>3000</v>
      </c>
      <c r="F257" s="60">
        <f>E257/D257</f>
        <v>0.4801536491677337</v>
      </c>
    </row>
    <row r="258" spans="1:6" ht="15">
      <c r="A258" s="27"/>
      <c r="B258" s="158"/>
      <c r="C258" s="38" t="s">
        <v>9</v>
      </c>
      <c r="D258" s="31">
        <v>7000</v>
      </c>
      <c r="E258" s="31">
        <v>7000</v>
      </c>
      <c r="F258" s="60">
        <f>E258/D258</f>
        <v>1</v>
      </c>
    </row>
    <row r="259" spans="1:6" ht="15">
      <c r="A259" s="34"/>
      <c r="B259" s="157"/>
      <c r="C259" s="35" t="s">
        <v>8</v>
      </c>
      <c r="D259" s="36">
        <v>25752</v>
      </c>
      <c r="E259" s="36">
        <v>26000</v>
      </c>
      <c r="F259" s="61">
        <f>E259/D259</f>
        <v>1.0096303199751475</v>
      </c>
    </row>
    <row r="260" spans="1:7" s="7" customFormat="1" ht="20.25" customHeight="1">
      <c r="A260" s="57">
        <v>852</v>
      </c>
      <c r="B260" s="160"/>
      <c r="C260" s="80" t="s">
        <v>167</v>
      </c>
      <c r="D260" s="28">
        <f>D261+D283+D309+D311+D317+D330+D323+D325</f>
        <v>23216861</v>
      </c>
      <c r="E260" s="28">
        <f>E261+E283+E309+E311+E317+E330+E323+E325</f>
        <v>24082861</v>
      </c>
      <c r="F260" s="22">
        <f>E260/D260</f>
        <v>1.037300477441804</v>
      </c>
      <c r="G260" s="9"/>
    </row>
    <row r="261" spans="1:6" ht="15" customHeight="1">
      <c r="A261" s="58"/>
      <c r="B261" s="161">
        <v>85201</v>
      </c>
      <c r="C261" s="114" t="s">
        <v>81</v>
      </c>
      <c r="D261" s="120">
        <f>D263</f>
        <v>3421279</v>
      </c>
      <c r="E261" s="120">
        <f>E263</f>
        <v>3555165</v>
      </c>
      <c r="F261" s="131">
        <f aca="true" t="shared" si="16" ref="F261:F311">E261/D261</f>
        <v>1.0391333182707403</v>
      </c>
    </row>
    <row r="262" spans="1:6" ht="15" customHeight="1">
      <c r="A262" s="58"/>
      <c r="B262" s="162"/>
      <c r="C262" s="42" t="s">
        <v>4</v>
      </c>
      <c r="D262" s="29"/>
      <c r="E262" s="29"/>
      <c r="F262" s="59"/>
    </row>
    <row r="263" spans="1:6" ht="15" customHeight="1">
      <c r="A263" s="58"/>
      <c r="B263" s="162"/>
      <c r="C263" s="46" t="s">
        <v>7</v>
      </c>
      <c r="D263" s="31">
        <f>SUM(D264:D266)</f>
        <v>3421279</v>
      </c>
      <c r="E263" s="31">
        <f>SUM(E264:E266)</f>
        <v>3555165</v>
      </c>
      <c r="F263" s="60">
        <f t="shared" si="16"/>
        <v>1.0391333182707403</v>
      </c>
    </row>
    <row r="264" spans="1:6" ht="15" customHeight="1">
      <c r="A264" s="58"/>
      <c r="B264" s="162"/>
      <c r="C264" s="33" t="s">
        <v>6</v>
      </c>
      <c r="D264" s="31">
        <f>D269+D272+D275</f>
        <v>1903017</v>
      </c>
      <c r="E264" s="31">
        <f>E269+E272+E275</f>
        <v>1964638</v>
      </c>
      <c r="F264" s="60">
        <f t="shared" si="16"/>
        <v>1.0323806881388868</v>
      </c>
    </row>
    <row r="265" spans="1:6" ht="15" customHeight="1">
      <c r="A265" s="58"/>
      <c r="B265" s="162"/>
      <c r="C265" s="38" t="s">
        <v>9</v>
      </c>
      <c r="D265" s="31">
        <f>SUM(D278:D281)</f>
        <v>574874</v>
      </c>
      <c r="E265" s="31">
        <f>SUM(E278:E281)</f>
        <v>633194</v>
      </c>
      <c r="F265" s="60">
        <f t="shared" si="16"/>
        <v>1.101448317370415</v>
      </c>
    </row>
    <row r="266" spans="1:6" ht="15" customHeight="1">
      <c r="A266" s="58"/>
      <c r="B266" s="162"/>
      <c r="C266" s="38" t="s">
        <v>8</v>
      </c>
      <c r="D266" s="31">
        <f>D270+D273+D276+D282</f>
        <v>943388</v>
      </c>
      <c r="E266" s="31">
        <f>E270+E273+E276+E282</f>
        <v>957333</v>
      </c>
      <c r="F266" s="60">
        <f t="shared" si="16"/>
        <v>1.014781828897548</v>
      </c>
    </row>
    <row r="267" spans="1:6" ht="15" customHeight="1">
      <c r="A267" s="58"/>
      <c r="B267" s="162"/>
      <c r="C267" s="199" t="s">
        <v>196</v>
      </c>
      <c r="D267" s="140"/>
      <c r="E267" s="140"/>
      <c r="F267" s="137"/>
    </row>
    <row r="268" spans="1:6" ht="15" customHeight="1">
      <c r="A268" s="58"/>
      <c r="B268" s="162"/>
      <c r="C268" s="200" t="s">
        <v>146</v>
      </c>
      <c r="D268" s="31">
        <f>SUM(D269:D270)</f>
        <v>1178284</v>
      </c>
      <c r="E268" s="31">
        <f>SUM(E269:E270)</f>
        <v>1232539</v>
      </c>
      <c r="F268" s="60">
        <f t="shared" si="16"/>
        <v>1.0460457750423497</v>
      </c>
    </row>
    <row r="269" spans="1:6" ht="15" customHeight="1">
      <c r="A269" s="58"/>
      <c r="B269" s="162"/>
      <c r="C269" s="33" t="s">
        <v>6</v>
      </c>
      <c r="D269" s="31">
        <v>892229</v>
      </c>
      <c r="E269" s="31">
        <v>934944</v>
      </c>
      <c r="F269" s="60">
        <f t="shared" si="16"/>
        <v>1.04787448065463</v>
      </c>
    </row>
    <row r="270" spans="1:7" ht="15" customHeight="1">
      <c r="A270" s="58"/>
      <c r="B270" s="162"/>
      <c r="C270" s="51" t="s">
        <v>8</v>
      </c>
      <c r="D270" s="52">
        <v>286055</v>
      </c>
      <c r="E270" s="52">
        <v>297595</v>
      </c>
      <c r="F270" s="82">
        <f t="shared" si="16"/>
        <v>1.04034189229344</v>
      </c>
      <c r="G270" s="103"/>
    </row>
    <row r="271" spans="1:7" ht="15" customHeight="1">
      <c r="A271" s="58"/>
      <c r="B271" s="162"/>
      <c r="C271" s="200" t="s">
        <v>197</v>
      </c>
      <c r="D271" s="31">
        <f>SUM(D272:D273)</f>
        <v>1317638</v>
      </c>
      <c r="E271" s="31">
        <f>SUM(E272:E273)</f>
        <v>1337285</v>
      </c>
      <c r="F271" s="60">
        <f t="shared" si="16"/>
        <v>1.0149107721544157</v>
      </c>
      <c r="G271" s="103"/>
    </row>
    <row r="272" spans="1:6" ht="15" customHeight="1">
      <c r="A272" s="58"/>
      <c r="B272" s="162"/>
      <c r="C272" s="33" t="s">
        <v>6</v>
      </c>
      <c r="D272" s="31">
        <v>949052</v>
      </c>
      <c r="E272" s="31">
        <v>964642</v>
      </c>
      <c r="F272" s="60">
        <f t="shared" si="16"/>
        <v>1.0164269186514543</v>
      </c>
    </row>
    <row r="273" spans="1:6" ht="15" customHeight="1">
      <c r="A273" s="58"/>
      <c r="B273" s="162"/>
      <c r="C273" s="51" t="s">
        <v>8</v>
      </c>
      <c r="D273" s="52">
        <v>368586</v>
      </c>
      <c r="E273" s="52">
        <v>372643</v>
      </c>
      <c r="F273" s="82">
        <f t="shared" si="16"/>
        <v>1.0110069291834198</v>
      </c>
    </row>
    <row r="274" spans="1:6" ht="15" customHeight="1">
      <c r="A274" s="58"/>
      <c r="B274" s="162"/>
      <c r="C274" s="200" t="s">
        <v>198</v>
      </c>
      <c r="D274" s="31">
        <f>SUM(D275:D276)</f>
        <v>150483</v>
      </c>
      <c r="E274" s="31">
        <f>SUM(E275:E276)</f>
        <v>152147</v>
      </c>
      <c r="F274" s="60">
        <f t="shared" si="16"/>
        <v>1.0110577274509414</v>
      </c>
    </row>
    <row r="275" spans="1:6" ht="15" customHeight="1">
      <c r="A275" s="58"/>
      <c r="B275" s="162"/>
      <c r="C275" s="33" t="s">
        <v>6</v>
      </c>
      <c r="D275" s="31">
        <v>61736</v>
      </c>
      <c r="E275" s="31">
        <v>65052</v>
      </c>
      <c r="F275" s="60">
        <f t="shared" si="16"/>
        <v>1.0537125826098224</v>
      </c>
    </row>
    <row r="276" spans="1:6" ht="15" customHeight="1">
      <c r="A276" s="58"/>
      <c r="B276" s="162"/>
      <c r="C276" s="51" t="s">
        <v>8</v>
      </c>
      <c r="D276" s="52">
        <v>88747</v>
      </c>
      <c r="E276" s="52">
        <v>87095</v>
      </c>
      <c r="F276" s="82">
        <f t="shared" si="16"/>
        <v>0.9813852862631977</v>
      </c>
    </row>
    <row r="277" spans="1:7" ht="15" customHeight="1">
      <c r="A277" s="58"/>
      <c r="B277" s="162"/>
      <c r="C277" s="55" t="s">
        <v>147</v>
      </c>
      <c r="D277" s="31">
        <f>SUM(D278:D282)</f>
        <v>774874</v>
      </c>
      <c r="E277" s="31">
        <f>SUM(E278:E281)</f>
        <v>633194</v>
      </c>
      <c r="F277" s="60">
        <f t="shared" si="16"/>
        <v>0.8171573701014616</v>
      </c>
      <c r="G277" s="8"/>
    </row>
    <row r="278" spans="1:6" ht="15" customHeight="1">
      <c r="A278" s="58"/>
      <c r="B278" s="162"/>
      <c r="C278" s="33" t="s">
        <v>148</v>
      </c>
      <c r="D278" s="31">
        <v>145860</v>
      </c>
      <c r="E278" s="31">
        <v>145860</v>
      </c>
      <c r="F278" s="60">
        <f t="shared" si="16"/>
        <v>1</v>
      </c>
    </row>
    <row r="279" spans="1:6" ht="15" customHeight="1">
      <c r="A279" s="58"/>
      <c r="B279" s="162"/>
      <c r="C279" s="33" t="s">
        <v>168</v>
      </c>
      <c r="D279" s="31">
        <v>114805</v>
      </c>
      <c r="E279" s="31">
        <v>118134</v>
      </c>
      <c r="F279" s="60">
        <f t="shared" si="16"/>
        <v>1.028996994904403</v>
      </c>
    </row>
    <row r="280" spans="1:7" ht="15" customHeight="1">
      <c r="A280" s="58"/>
      <c r="B280" s="162"/>
      <c r="C280" s="33" t="s">
        <v>188</v>
      </c>
      <c r="D280" s="31">
        <v>245000</v>
      </c>
      <c r="E280" s="31">
        <v>259200</v>
      </c>
      <c r="F280" s="60">
        <f t="shared" si="16"/>
        <v>1.0579591836734694</v>
      </c>
      <c r="G280" s="8"/>
    </row>
    <row r="281" spans="1:6" ht="15" customHeight="1">
      <c r="A281" s="58"/>
      <c r="B281" s="162"/>
      <c r="C281" s="33" t="s">
        <v>235</v>
      </c>
      <c r="D281" s="31">
        <v>69209</v>
      </c>
      <c r="E281" s="31">
        <v>110000</v>
      </c>
      <c r="F281" s="60">
        <f t="shared" si="16"/>
        <v>1.589388663324134</v>
      </c>
    </row>
    <row r="282" spans="1:6" ht="15" customHeight="1">
      <c r="A282" s="66"/>
      <c r="B282" s="163"/>
      <c r="C282" s="35" t="s">
        <v>176</v>
      </c>
      <c r="D282" s="36">
        <v>200000</v>
      </c>
      <c r="E282" s="36">
        <v>200000</v>
      </c>
      <c r="F282" s="61">
        <f t="shared" si="16"/>
        <v>1</v>
      </c>
    </row>
    <row r="283" spans="1:6" ht="15" customHeight="1">
      <c r="A283" s="58"/>
      <c r="B283" s="162">
        <v>85202</v>
      </c>
      <c r="C283" s="147" t="s">
        <v>82</v>
      </c>
      <c r="D283" s="140">
        <f>D285</f>
        <v>14694492</v>
      </c>
      <c r="E283" s="140">
        <f>E285</f>
        <v>15209175</v>
      </c>
      <c r="F283" s="137">
        <f>E283/D283</f>
        <v>1.0350255728472955</v>
      </c>
    </row>
    <row r="284" spans="1:6" ht="13.5" customHeight="1">
      <c r="A284" s="58"/>
      <c r="B284" s="162"/>
      <c r="C284" s="42" t="s">
        <v>4</v>
      </c>
      <c r="D284" s="29"/>
      <c r="E284" s="29"/>
      <c r="F284" s="59"/>
    </row>
    <row r="285" spans="1:6" ht="15" customHeight="1">
      <c r="A285" s="58"/>
      <c r="B285" s="162"/>
      <c r="C285" s="30" t="s">
        <v>7</v>
      </c>
      <c r="D285" s="31">
        <f>D286+D287+D288</f>
        <v>14694492</v>
      </c>
      <c r="E285" s="31">
        <f>SUM(E286:E288)</f>
        <v>15209175</v>
      </c>
      <c r="F285" s="60">
        <f t="shared" si="16"/>
        <v>1.0350255728472955</v>
      </c>
    </row>
    <row r="286" spans="1:6" ht="15" customHeight="1">
      <c r="A286" s="58"/>
      <c r="B286" s="162"/>
      <c r="C286" s="33" t="s">
        <v>6</v>
      </c>
      <c r="D286" s="31">
        <f>D291+D294+D297+D300</f>
        <v>7021633</v>
      </c>
      <c r="E286" s="31">
        <f>E291+E294+E297+E300</f>
        <v>7557326</v>
      </c>
      <c r="F286" s="60">
        <f t="shared" si="16"/>
        <v>1.0762917970791126</v>
      </c>
    </row>
    <row r="287" spans="1:6" ht="15" customHeight="1">
      <c r="A287" s="58"/>
      <c r="B287" s="162"/>
      <c r="C287" s="38" t="s">
        <v>9</v>
      </c>
      <c r="D287" s="31">
        <f>D302</f>
        <v>4452096</v>
      </c>
      <c r="E287" s="31">
        <f>E302</f>
        <v>4435693</v>
      </c>
      <c r="F287" s="60">
        <f t="shared" si="16"/>
        <v>0.9963156679460641</v>
      </c>
    </row>
    <row r="288" spans="1:6" ht="15" customHeight="1">
      <c r="A288" s="58"/>
      <c r="B288" s="162"/>
      <c r="C288" s="38" t="s">
        <v>8</v>
      </c>
      <c r="D288" s="31">
        <f>D292+D295+D298+D301</f>
        <v>3220763</v>
      </c>
      <c r="E288" s="31">
        <f>E292+E295+E298+E301</f>
        <v>3216156</v>
      </c>
      <c r="F288" s="60">
        <f t="shared" si="16"/>
        <v>0.9985695936025097</v>
      </c>
    </row>
    <row r="289" spans="1:6" ht="15" customHeight="1">
      <c r="A289" s="58"/>
      <c r="B289" s="162"/>
      <c r="C289" s="187" t="s">
        <v>196</v>
      </c>
      <c r="D289" s="52"/>
      <c r="E289" s="52"/>
      <c r="F289" s="82"/>
    </row>
    <row r="290" spans="1:6" ht="15" customHeight="1">
      <c r="A290" s="58"/>
      <c r="B290" s="162"/>
      <c r="C290" s="201" t="s">
        <v>149</v>
      </c>
      <c r="D290" s="31">
        <f>SUM(D291:D292)</f>
        <v>1655171</v>
      </c>
      <c r="E290" s="31">
        <f>SUM(E291:E292)</f>
        <v>1702612</v>
      </c>
      <c r="F290" s="60">
        <f t="shared" si="16"/>
        <v>1.0286622953157105</v>
      </c>
    </row>
    <row r="291" spans="1:6" ht="15" customHeight="1">
      <c r="A291" s="58"/>
      <c r="B291" s="162"/>
      <c r="C291" s="33" t="s">
        <v>6</v>
      </c>
      <c r="D291" s="31">
        <v>990968</v>
      </c>
      <c r="E291" s="31">
        <v>1031784</v>
      </c>
      <c r="F291" s="60">
        <f t="shared" si="16"/>
        <v>1.041188010107289</v>
      </c>
    </row>
    <row r="292" spans="1:6" ht="15" customHeight="1">
      <c r="A292" s="58"/>
      <c r="B292" s="162"/>
      <c r="C292" s="51" t="s">
        <v>8</v>
      </c>
      <c r="D292" s="52">
        <v>664203</v>
      </c>
      <c r="E292" s="52">
        <v>670828</v>
      </c>
      <c r="F292" s="82">
        <f>E292/D292</f>
        <v>1.0099743602482976</v>
      </c>
    </row>
    <row r="293" spans="1:6" ht="15" customHeight="1">
      <c r="A293" s="58"/>
      <c r="B293" s="162"/>
      <c r="C293" s="201" t="s">
        <v>150</v>
      </c>
      <c r="D293" s="31">
        <f>SUM(D294:D295)</f>
        <v>1008192</v>
      </c>
      <c r="E293" s="31">
        <f>SUM(E294:E295)</f>
        <v>1034623</v>
      </c>
      <c r="F293" s="60">
        <f t="shared" si="16"/>
        <v>1.026216236589856</v>
      </c>
    </row>
    <row r="294" spans="1:6" ht="15" customHeight="1">
      <c r="A294" s="58"/>
      <c r="B294" s="162"/>
      <c r="C294" s="33" t="s">
        <v>6</v>
      </c>
      <c r="D294" s="31">
        <v>792682</v>
      </c>
      <c r="E294" s="31">
        <v>835387</v>
      </c>
      <c r="F294" s="60">
        <f t="shared" si="16"/>
        <v>1.0538740629912122</v>
      </c>
    </row>
    <row r="295" spans="1:6" ht="15" customHeight="1">
      <c r="A295" s="58"/>
      <c r="B295" s="162"/>
      <c r="C295" s="51" t="s">
        <v>8</v>
      </c>
      <c r="D295" s="52">
        <v>215510</v>
      </c>
      <c r="E295" s="52">
        <v>199236</v>
      </c>
      <c r="F295" s="82">
        <f>E295/D295</f>
        <v>0.9244861027330519</v>
      </c>
    </row>
    <row r="296" spans="1:6" ht="15" customHeight="1">
      <c r="A296" s="58"/>
      <c r="B296" s="162"/>
      <c r="C296" s="201" t="s">
        <v>151</v>
      </c>
      <c r="D296" s="31">
        <f>SUM(D297:D298)</f>
        <v>4190115</v>
      </c>
      <c r="E296" s="31">
        <f>SUM(E297:E298)</f>
        <v>4206706</v>
      </c>
      <c r="F296" s="60">
        <f t="shared" si="16"/>
        <v>1.0039595571959241</v>
      </c>
    </row>
    <row r="297" spans="1:6" ht="15" customHeight="1">
      <c r="A297" s="58"/>
      <c r="B297" s="162"/>
      <c r="C297" s="33" t="s">
        <v>6</v>
      </c>
      <c r="D297" s="31">
        <v>2853838</v>
      </c>
      <c r="E297" s="31">
        <v>2920126</v>
      </c>
      <c r="F297" s="60">
        <f t="shared" si="16"/>
        <v>1.0232276674429313</v>
      </c>
    </row>
    <row r="298" spans="1:6" ht="15" customHeight="1">
      <c r="A298" s="58"/>
      <c r="B298" s="162"/>
      <c r="C298" s="51" t="s">
        <v>8</v>
      </c>
      <c r="D298" s="52">
        <v>1336277</v>
      </c>
      <c r="E298" s="52">
        <v>1286580</v>
      </c>
      <c r="F298" s="82">
        <f>E298/D298</f>
        <v>0.9628093576406688</v>
      </c>
    </row>
    <row r="299" spans="1:6" ht="15" customHeight="1">
      <c r="A299" s="58"/>
      <c r="B299" s="162"/>
      <c r="C299" s="55" t="s">
        <v>152</v>
      </c>
      <c r="D299" s="31">
        <f>SUM(D300:D301)</f>
        <v>3388918</v>
      </c>
      <c r="E299" s="31">
        <f>SUM(E300:E301)</f>
        <v>3829541</v>
      </c>
      <c r="F299" s="60">
        <f t="shared" si="16"/>
        <v>1.1300187847566687</v>
      </c>
    </row>
    <row r="300" spans="1:6" ht="15" customHeight="1">
      <c r="A300" s="58"/>
      <c r="B300" s="162"/>
      <c r="C300" s="33" t="s">
        <v>6</v>
      </c>
      <c r="D300" s="31">
        <v>2384145</v>
      </c>
      <c r="E300" s="31">
        <v>2770029</v>
      </c>
      <c r="F300" s="60">
        <f t="shared" si="16"/>
        <v>1.1618542496366622</v>
      </c>
    </row>
    <row r="301" spans="1:6" ht="15" customHeight="1">
      <c r="A301" s="58"/>
      <c r="B301" s="162"/>
      <c r="C301" s="51" t="s">
        <v>8</v>
      </c>
      <c r="D301" s="52">
        <v>1004773</v>
      </c>
      <c r="E301" s="52">
        <v>1059512</v>
      </c>
      <c r="F301" s="82">
        <f>E301/D301</f>
        <v>1.0544789718672776</v>
      </c>
    </row>
    <row r="302" spans="1:7" ht="15" customHeight="1">
      <c r="A302" s="58"/>
      <c r="B302" s="162"/>
      <c r="C302" s="55" t="s">
        <v>153</v>
      </c>
      <c r="D302" s="31">
        <f>SUM(D303:D308)</f>
        <v>4452096</v>
      </c>
      <c r="E302" s="31">
        <f>SUM(E303:E308)</f>
        <v>4435693</v>
      </c>
      <c r="F302" s="60">
        <f t="shared" si="16"/>
        <v>0.9963156679460641</v>
      </c>
      <c r="G302" s="8"/>
    </row>
    <row r="303" spans="1:6" ht="15" customHeight="1">
      <c r="A303" s="58"/>
      <c r="B303" s="162"/>
      <c r="C303" s="83" t="s">
        <v>100</v>
      </c>
      <c r="D303" s="31">
        <v>310992</v>
      </c>
      <c r="E303" s="31">
        <v>296877</v>
      </c>
      <c r="F303" s="60">
        <f t="shared" si="16"/>
        <v>0.9546129803982096</v>
      </c>
    </row>
    <row r="304" spans="1:6" ht="15" customHeight="1">
      <c r="A304" s="58"/>
      <c r="B304" s="162"/>
      <c r="C304" s="83" t="s">
        <v>101</v>
      </c>
      <c r="D304" s="31">
        <v>1391280</v>
      </c>
      <c r="E304" s="31">
        <v>1431995</v>
      </c>
      <c r="F304" s="60">
        <f t="shared" si="16"/>
        <v>1.0292644183773216</v>
      </c>
    </row>
    <row r="305" spans="1:6" ht="15" customHeight="1">
      <c r="A305" s="58"/>
      <c r="B305" s="162"/>
      <c r="C305" s="83" t="s">
        <v>154</v>
      </c>
      <c r="D305" s="31">
        <v>736560</v>
      </c>
      <c r="E305" s="84">
        <v>715998</v>
      </c>
      <c r="F305" s="60">
        <f t="shared" si="16"/>
        <v>0.9720837406321278</v>
      </c>
    </row>
    <row r="306" spans="1:6" ht="15" customHeight="1">
      <c r="A306" s="58"/>
      <c r="B306" s="162"/>
      <c r="C306" s="83" t="s">
        <v>192</v>
      </c>
      <c r="D306" s="31">
        <v>196416</v>
      </c>
      <c r="E306" s="31">
        <v>192097</v>
      </c>
      <c r="F306" s="60">
        <f t="shared" si="16"/>
        <v>0.9780109563375693</v>
      </c>
    </row>
    <row r="307" spans="1:6" ht="15" customHeight="1">
      <c r="A307" s="58"/>
      <c r="B307" s="162"/>
      <c r="C307" s="83" t="s">
        <v>102</v>
      </c>
      <c r="D307" s="31">
        <v>638352</v>
      </c>
      <c r="E307" s="144">
        <v>663608</v>
      </c>
      <c r="F307" s="60">
        <f>E308/D307</f>
        <v>1.7782007419104193</v>
      </c>
    </row>
    <row r="308" spans="1:6" ht="15" customHeight="1">
      <c r="A308" s="58"/>
      <c r="B308" s="163"/>
      <c r="C308" s="85" t="s">
        <v>103</v>
      </c>
      <c r="D308" s="36">
        <v>1178496</v>
      </c>
      <c r="E308" s="31">
        <v>1135118</v>
      </c>
      <c r="F308" s="61">
        <f>E308/D308</f>
        <v>0.9631920685348104</v>
      </c>
    </row>
    <row r="309" spans="1:6" ht="15" customHeight="1">
      <c r="A309" s="58"/>
      <c r="B309" s="161">
        <v>85203</v>
      </c>
      <c r="C309" s="126" t="s">
        <v>200</v>
      </c>
      <c r="D309" s="120">
        <v>313200</v>
      </c>
      <c r="E309" s="120">
        <v>327600</v>
      </c>
      <c r="F309" s="131">
        <f t="shared" si="16"/>
        <v>1.0459770114942528</v>
      </c>
    </row>
    <row r="310" spans="1:6" ht="15" customHeight="1">
      <c r="A310" s="58"/>
      <c r="B310" s="163"/>
      <c r="C310" s="70" t="s">
        <v>216</v>
      </c>
      <c r="D310" s="36">
        <v>313200</v>
      </c>
      <c r="E310" s="36">
        <v>327600</v>
      </c>
      <c r="F310" s="61">
        <f t="shared" si="16"/>
        <v>1.0459770114942528</v>
      </c>
    </row>
    <row r="311" spans="1:6" ht="15" customHeight="1">
      <c r="A311" s="58"/>
      <c r="B311" s="161">
        <v>85204</v>
      </c>
      <c r="C311" s="132" t="s">
        <v>83</v>
      </c>
      <c r="D311" s="120">
        <f>D313</f>
        <v>4093886</v>
      </c>
      <c r="E311" s="120">
        <f>E313</f>
        <v>4212000</v>
      </c>
      <c r="F311" s="131">
        <f t="shared" si="16"/>
        <v>1.028851316328789</v>
      </c>
    </row>
    <row r="312" spans="1:6" ht="15" customHeight="1">
      <c r="A312" s="58"/>
      <c r="B312" s="162"/>
      <c r="C312" s="42" t="s">
        <v>4</v>
      </c>
      <c r="D312" s="29"/>
      <c r="E312" s="29"/>
      <c r="F312" s="59"/>
    </row>
    <row r="313" spans="1:6" ht="15" customHeight="1">
      <c r="A313" s="58"/>
      <c r="B313" s="162"/>
      <c r="C313" s="30" t="s">
        <v>7</v>
      </c>
      <c r="D313" s="31">
        <f>SUM(D314:D316)</f>
        <v>4093886</v>
      </c>
      <c r="E313" s="31">
        <f>SUM(E314:E316)</f>
        <v>4212000</v>
      </c>
      <c r="F313" s="60">
        <f>E313/D313</f>
        <v>1.028851316328789</v>
      </c>
    </row>
    <row r="314" spans="1:7" ht="15" customHeight="1">
      <c r="A314" s="58"/>
      <c r="B314" s="162"/>
      <c r="C314" s="33" t="s">
        <v>6</v>
      </c>
      <c r="D314" s="31">
        <v>151041</v>
      </c>
      <c r="E314" s="31">
        <v>152000</v>
      </c>
      <c r="F314" s="60">
        <f>E314/D314</f>
        <v>1.0063492694036718</v>
      </c>
      <c r="G314" s="11"/>
    </row>
    <row r="315" spans="1:6" ht="15" customHeight="1">
      <c r="A315" s="58"/>
      <c r="B315" s="162"/>
      <c r="C315" s="33" t="s">
        <v>235</v>
      </c>
      <c r="D315" s="31">
        <v>173000</v>
      </c>
      <c r="E315" s="31">
        <v>255000</v>
      </c>
      <c r="F315" s="60">
        <f>E315/D315</f>
        <v>1.4739884393063585</v>
      </c>
    </row>
    <row r="316" spans="1:6" ht="15" customHeight="1">
      <c r="A316" s="58"/>
      <c r="B316" s="163"/>
      <c r="C316" s="35" t="s">
        <v>8</v>
      </c>
      <c r="D316" s="36">
        <v>3769845</v>
      </c>
      <c r="E316" s="36">
        <v>3805000</v>
      </c>
      <c r="F316" s="61">
        <f>E316/D316</f>
        <v>1.0093253170886336</v>
      </c>
    </row>
    <row r="317" spans="1:6" ht="15" customHeight="1">
      <c r="A317" s="58"/>
      <c r="B317" s="161">
        <v>85218</v>
      </c>
      <c r="C317" s="132" t="s">
        <v>84</v>
      </c>
      <c r="D317" s="120">
        <f>D319+D322</f>
        <v>602831</v>
      </c>
      <c r="E317" s="120">
        <f>E319+E322</f>
        <v>681964</v>
      </c>
      <c r="F317" s="131">
        <f>E317/D317</f>
        <v>1.1312689626114119</v>
      </c>
    </row>
    <row r="318" spans="1:6" ht="15" customHeight="1">
      <c r="A318" s="58"/>
      <c r="B318" s="162"/>
      <c r="C318" s="42" t="s">
        <v>4</v>
      </c>
      <c r="D318" s="29"/>
      <c r="E318" s="29"/>
      <c r="F318" s="59"/>
    </row>
    <row r="319" spans="1:6" ht="15" customHeight="1">
      <c r="A319" s="58"/>
      <c r="B319" s="162"/>
      <c r="C319" s="46" t="s">
        <v>7</v>
      </c>
      <c r="D319" s="31">
        <f>SUM(D320:D321)</f>
        <v>594031</v>
      </c>
      <c r="E319" s="31">
        <f>SUM(E320:E321)</f>
        <v>660964</v>
      </c>
      <c r="F319" s="60">
        <f aca="true" t="shared" si="17" ref="F319:F326">E319/D319</f>
        <v>1.1126759377877586</v>
      </c>
    </row>
    <row r="320" spans="1:6" ht="15" customHeight="1">
      <c r="A320" s="58"/>
      <c r="B320" s="162"/>
      <c r="C320" s="33" t="s">
        <v>6</v>
      </c>
      <c r="D320" s="31">
        <v>504133</v>
      </c>
      <c r="E320" s="31">
        <v>564492</v>
      </c>
      <c r="F320" s="60">
        <f t="shared" si="17"/>
        <v>1.1197283256600936</v>
      </c>
    </row>
    <row r="321" spans="1:6" ht="15" customHeight="1">
      <c r="A321" s="58"/>
      <c r="B321" s="162"/>
      <c r="C321" s="38" t="s">
        <v>8</v>
      </c>
      <c r="D321" s="31">
        <v>89898</v>
      </c>
      <c r="E321" s="31">
        <v>96472</v>
      </c>
      <c r="F321" s="60">
        <f t="shared" si="17"/>
        <v>1.0731273220761308</v>
      </c>
    </row>
    <row r="322" spans="1:6" ht="15" customHeight="1">
      <c r="A322" s="58"/>
      <c r="B322" s="163"/>
      <c r="C322" s="104" t="s">
        <v>10</v>
      </c>
      <c r="D322" s="36">
        <v>8800</v>
      </c>
      <c r="E322" s="36">
        <v>21000</v>
      </c>
      <c r="F322" s="60">
        <f t="shared" si="17"/>
        <v>2.3863636363636362</v>
      </c>
    </row>
    <row r="323" spans="1:6" ht="15" customHeight="1">
      <c r="A323" s="58"/>
      <c r="B323" s="161">
        <v>85226</v>
      </c>
      <c r="C323" s="132" t="s">
        <v>175</v>
      </c>
      <c r="D323" s="120">
        <v>29900</v>
      </c>
      <c r="E323" s="120">
        <v>35000</v>
      </c>
      <c r="F323" s="131">
        <f t="shared" si="17"/>
        <v>1.1705685618729098</v>
      </c>
    </row>
    <row r="324" spans="1:6" ht="15" customHeight="1">
      <c r="A324" s="58"/>
      <c r="B324" s="162"/>
      <c r="C324" s="70" t="s">
        <v>244</v>
      </c>
      <c r="D324" s="36">
        <v>29900</v>
      </c>
      <c r="E324" s="36">
        <v>35000</v>
      </c>
      <c r="F324" s="61">
        <f t="shared" si="17"/>
        <v>1.1705685618729098</v>
      </c>
    </row>
    <row r="325" spans="1:6" ht="15" customHeight="1">
      <c r="A325" s="58"/>
      <c r="B325" s="161">
        <v>85233</v>
      </c>
      <c r="C325" s="132" t="s">
        <v>125</v>
      </c>
      <c r="D325" s="120">
        <f>SUM(D328:D329)</f>
        <v>5500</v>
      </c>
      <c r="E325" s="120">
        <f>SUM(E328:E329)</f>
        <v>5500</v>
      </c>
      <c r="F325" s="137">
        <f t="shared" si="17"/>
        <v>1</v>
      </c>
    </row>
    <row r="326" spans="1:6" ht="15" customHeight="1">
      <c r="A326" s="58"/>
      <c r="B326" s="162"/>
      <c r="C326" s="77" t="s">
        <v>215</v>
      </c>
      <c r="D326" s="31">
        <v>5500</v>
      </c>
      <c r="E326" s="31">
        <v>5500</v>
      </c>
      <c r="F326" s="60">
        <f t="shared" si="17"/>
        <v>1</v>
      </c>
    </row>
    <row r="327" spans="1:6" ht="15" customHeight="1">
      <c r="A327" s="58"/>
      <c r="B327" s="162"/>
      <c r="C327" s="86" t="s">
        <v>196</v>
      </c>
      <c r="D327" s="52"/>
      <c r="E327" s="52"/>
      <c r="F327" s="82"/>
    </row>
    <row r="328" spans="1:6" ht="15" customHeight="1">
      <c r="A328" s="58"/>
      <c r="B328" s="162"/>
      <c r="C328" s="77" t="s">
        <v>104</v>
      </c>
      <c r="D328" s="31">
        <v>2000</v>
      </c>
      <c r="E328" s="31">
        <v>2000</v>
      </c>
      <c r="F328" s="60">
        <f>E328/D328</f>
        <v>1</v>
      </c>
    </row>
    <row r="329" spans="1:6" ht="15" customHeight="1">
      <c r="A329" s="66"/>
      <c r="B329" s="163"/>
      <c r="C329" s="70" t="s">
        <v>199</v>
      </c>
      <c r="D329" s="36">
        <v>3500</v>
      </c>
      <c r="E329" s="36">
        <v>3500</v>
      </c>
      <c r="F329" s="61">
        <f>E329/D329</f>
        <v>1</v>
      </c>
    </row>
    <row r="330" spans="1:6" ht="15" customHeight="1">
      <c r="A330" s="58"/>
      <c r="B330" s="162">
        <v>85295</v>
      </c>
      <c r="C330" s="150" t="s">
        <v>26</v>
      </c>
      <c r="D330" s="140">
        <f>D332</f>
        <v>55773</v>
      </c>
      <c r="E330" s="140">
        <f>E333+E334</f>
        <v>56457</v>
      </c>
      <c r="F330" s="137">
        <f>E330/D330</f>
        <v>1.0122639987090527</v>
      </c>
    </row>
    <row r="331" spans="1:6" ht="15" customHeight="1">
      <c r="A331" s="58"/>
      <c r="B331" s="162"/>
      <c r="C331" s="42" t="s">
        <v>4</v>
      </c>
      <c r="D331" s="29"/>
      <c r="E331" s="29"/>
      <c r="F331" s="59"/>
    </row>
    <row r="332" spans="1:6" ht="15" customHeight="1">
      <c r="A332" s="58"/>
      <c r="B332" s="162"/>
      <c r="C332" s="46" t="s">
        <v>7</v>
      </c>
      <c r="D332" s="31">
        <f>SUM(D333:D334)</f>
        <v>55773</v>
      </c>
      <c r="E332" s="31">
        <f>SUM(E333:E334)</f>
        <v>56457</v>
      </c>
      <c r="F332" s="60">
        <f>E332/D332</f>
        <v>1.0122639987090527</v>
      </c>
    </row>
    <row r="333" spans="1:6" ht="15" customHeight="1">
      <c r="A333" s="58"/>
      <c r="B333" s="162"/>
      <c r="C333" s="33" t="s">
        <v>9</v>
      </c>
      <c r="D333" s="31">
        <f>SUM(D337:D338)</f>
        <v>43000</v>
      </c>
      <c r="E333" s="31">
        <v>43000</v>
      </c>
      <c r="F333" s="60">
        <f>E333/D333</f>
        <v>1</v>
      </c>
    </row>
    <row r="334" spans="1:6" ht="15" customHeight="1">
      <c r="A334" s="58"/>
      <c r="B334" s="162"/>
      <c r="C334" s="38" t="s">
        <v>8</v>
      </c>
      <c r="D334" s="31">
        <v>12773</v>
      </c>
      <c r="E334" s="31">
        <v>13457</v>
      </c>
      <c r="F334" s="60">
        <f>E334/D334</f>
        <v>1.053550457997338</v>
      </c>
    </row>
    <row r="335" spans="1:6" ht="15" customHeight="1">
      <c r="A335" s="58"/>
      <c r="B335" s="162"/>
      <c r="C335" s="187" t="s">
        <v>196</v>
      </c>
      <c r="D335" s="52"/>
      <c r="E335" s="52"/>
      <c r="F335" s="82"/>
    </row>
    <row r="336" spans="1:6" ht="15" customHeight="1">
      <c r="A336" s="58"/>
      <c r="B336" s="162"/>
      <c r="C336" s="39" t="s">
        <v>147</v>
      </c>
      <c r="D336" s="64">
        <v>6000</v>
      </c>
      <c r="E336" s="31">
        <v>6000</v>
      </c>
      <c r="F336" s="60">
        <f aca="true" t="shared" si="18" ref="F336:F344">E336/D336</f>
        <v>1</v>
      </c>
    </row>
    <row r="337" spans="1:6" ht="15" customHeight="1">
      <c r="A337" s="58"/>
      <c r="B337" s="162"/>
      <c r="C337" s="39" t="s">
        <v>157</v>
      </c>
      <c r="D337" s="31">
        <v>33000</v>
      </c>
      <c r="E337" s="31">
        <v>33000</v>
      </c>
      <c r="F337" s="60">
        <f t="shared" si="18"/>
        <v>1</v>
      </c>
    </row>
    <row r="338" spans="1:6" ht="15" customHeight="1">
      <c r="A338" s="58"/>
      <c r="B338" s="162"/>
      <c r="C338" s="39" t="s">
        <v>158</v>
      </c>
      <c r="D338" s="31">
        <v>10000</v>
      </c>
      <c r="E338" s="31">
        <v>10000</v>
      </c>
      <c r="F338" s="60">
        <f t="shared" si="18"/>
        <v>1</v>
      </c>
    </row>
    <row r="339" spans="1:6" ht="15" customHeight="1">
      <c r="A339" s="58"/>
      <c r="B339" s="162"/>
      <c r="C339" s="77" t="s">
        <v>159</v>
      </c>
      <c r="D339" s="31">
        <v>3660</v>
      </c>
      <c r="E339" s="31">
        <v>4344</v>
      </c>
      <c r="F339" s="60">
        <f t="shared" si="18"/>
        <v>1.1868852459016392</v>
      </c>
    </row>
    <row r="340" spans="1:6" ht="15" customHeight="1">
      <c r="A340" s="58"/>
      <c r="B340" s="162"/>
      <c r="C340" s="86" t="s">
        <v>197</v>
      </c>
      <c r="D340" s="52">
        <v>3113</v>
      </c>
      <c r="E340" s="52">
        <v>3113</v>
      </c>
      <c r="F340" s="82">
        <f t="shared" si="18"/>
        <v>1</v>
      </c>
    </row>
    <row r="341" spans="1:6" ht="19.5" customHeight="1">
      <c r="A341" s="57">
        <v>853</v>
      </c>
      <c r="B341" s="160"/>
      <c r="C341" s="53" t="s">
        <v>211</v>
      </c>
      <c r="D341" s="28">
        <f>D342+D344+D349+D354</f>
        <v>2106508</v>
      </c>
      <c r="E341" s="28">
        <f>E342+E344+E349+E354</f>
        <v>2502521</v>
      </c>
      <c r="F341" s="113">
        <f t="shared" si="18"/>
        <v>1.1879950135484887</v>
      </c>
    </row>
    <row r="342" spans="1:6" ht="30" customHeight="1">
      <c r="A342" s="16"/>
      <c r="B342" s="164">
        <v>85311</v>
      </c>
      <c r="C342" s="142" t="s">
        <v>208</v>
      </c>
      <c r="D342" s="143">
        <v>104331</v>
      </c>
      <c r="E342" s="143">
        <v>156497</v>
      </c>
      <c r="F342" s="141">
        <f>E342/D342</f>
        <v>1.5000047924394475</v>
      </c>
    </row>
    <row r="343" spans="1:6" ht="14.25" customHeight="1">
      <c r="A343" s="16"/>
      <c r="B343" s="165"/>
      <c r="C343" s="198" t="s">
        <v>215</v>
      </c>
      <c r="D343" s="202">
        <v>104331</v>
      </c>
      <c r="E343" s="202">
        <v>156497</v>
      </c>
      <c r="F343" s="203">
        <f>E343/D343</f>
        <v>1.5000047924394475</v>
      </c>
    </row>
    <row r="344" spans="1:6" ht="28.5" customHeight="1">
      <c r="A344" s="16"/>
      <c r="B344" s="161">
        <v>85321</v>
      </c>
      <c r="C344" s="132" t="s">
        <v>163</v>
      </c>
      <c r="D344" s="120">
        <f>D346</f>
        <v>139400</v>
      </c>
      <c r="E344" s="120">
        <f>E346</f>
        <v>142400</v>
      </c>
      <c r="F344" s="131">
        <f t="shared" si="18"/>
        <v>1.0215208034433285</v>
      </c>
    </row>
    <row r="345" spans="1:6" ht="15" customHeight="1">
      <c r="A345" s="16"/>
      <c r="B345" s="162"/>
      <c r="C345" s="42" t="s">
        <v>4</v>
      </c>
      <c r="D345" s="29"/>
      <c r="E345" s="29"/>
      <c r="F345" s="59"/>
    </row>
    <row r="346" spans="1:6" ht="15" customHeight="1">
      <c r="A346" s="16"/>
      <c r="B346" s="162"/>
      <c r="C346" s="182" t="s">
        <v>7</v>
      </c>
      <c r="D346" s="52">
        <f>SUM(D347:D348)</f>
        <v>139400</v>
      </c>
      <c r="E346" s="52">
        <v>142400</v>
      </c>
      <c r="F346" s="82">
        <f>E346/D346</f>
        <v>1.0215208034433285</v>
      </c>
    </row>
    <row r="347" spans="1:6" ht="15" customHeight="1">
      <c r="A347" s="16"/>
      <c r="B347" s="162"/>
      <c r="C347" s="33" t="s">
        <v>6</v>
      </c>
      <c r="D347" s="31">
        <v>109702</v>
      </c>
      <c r="E347" s="31">
        <v>114281</v>
      </c>
      <c r="F347" s="60">
        <f>E347/D347</f>
        <v>1.0417403511330696</v>
      </c>
    </row>
    <row r="348" spans="1:6" ht="15" customHeight="1">
      <c r="A348" s="16"/>
      <c r="B348" s="163"/>
      <c r="C348" s="35" t="s">
        <v>8</v>
      </c>
      <c r="D348" s="36">
        <v>29698</v>
      </c>
      <c r="E348" s="36">
        <v>28119</v>
      </c>
      <c r="F348" s="61">
        <f>E348/D348</f>
        <v>0.9468314364603677</v>
      </c>
    </row>
    <row r="349" spans="1:6" ht="15" customHeight="1">
      <c r="A349" s="58"/>
      <c r="B349" s="162">
        <v>85333</v>
      </c>
      <c r="C349" s="150" t="s">
        <v>85</v>
      </c>
      <c r="D349" s="140">
        <f>D351</f>
        <v>1753446</v>
      </c>
      <c r="E349" s="140">
        <f>E351</f>
        <v>2046821</v>
      </c>
      <c r="F349" s="137">
        <f>E349/D349</f>
        <v>1.1673133931697925</v>
      </c>
    </row>
    <row r="350" spans="1:6" ht="15" customHeight="1">
      <c r="A350" s="58"/>
      <c r="B350" s="162"/>
      <c r="C350" s="42" t="s">
        <v>4</v>
      </c>
      <c r="D350" s="29"/>
      <c r="E350" s="29"/>
      <c r="F350" s="59"/>
    </row>
    <row r="351" spans="1:7" ht="15" customHeight="1">
      <c r="A351" s="58"/>
      <c r="B351" s="162"/>
      <c r="C351" s="46" t="s">
        <v>7</v>
      </c>
      <c r="D351" s="31">
        <v>1753446</v>
      </c>
      <c r="E351" s="31">
        <f>SUM(E352:E353)</f>
        <v>2046821</v>
      </c>
      <c r="F351" s="60">
        <f aca="true" t="shared" si="19" ref="F351:F360">E351/D351</f>
        <v>1.1673133931697925</v>
      </c>
      <c r="G351" s="8"/>
    </row>
    <row r="352" spans="1:6" ht="15" customHeight="1">
      <c r="A352" s="58"/>
      <c r="B352" s="162"/>
      <c r="C352" s="33" t="s">
        <v>6</v>
      </c>
      <c r="D352" s="31">
        <v>1520107</v>
      </c>
      <c r="E352" s="31">
        <v>1621694</v>
      </c>
      <c r="F352" s="60">
        <f t="shared" si="19"/>
        <v>1.0668288482323942</v>
      </c>
    </row>
    <row r="353" spans="1:6" ht="15" customHeight="1">
      <c r="A353" s="58"/>
      <c r="B353" s="163"/>
      <c r="C353" s="35" t="s">
        <v>8</v>
      </c>
      <c r="D353" s="36">
        <f>D351-D352</f>
        <v>233339</v>
      </c>
      <c r="E353" s="36">
        <v>425127</v>
      </c>
      <c r="F353" s="61">
        <f t="shared" si="19"/>
        <v>1.8219286103051784</v>
      </c>
    </row>
    <row r="354" spans="1:6" ht="15" customHeight="1">
      <c r="A354" s="58"/>
      <c r="B354" s="161">
        <v>85395</v>
      </c>
      <c r="C354" s="204" t="s">
        <v>26</v>
      </c>
      <c r="D354" s="169">
        <f>D356</f>
        <v>109331</v>
      </c>
      <c r="E354" s="169">
        <f>E356</f>
        <v>156803</v>
      </c>
      <c r="F354" s="82">
        <f t="shared" si="19"/>
        <v>1.4342043885082914</v>
      </c>
    </row>
    <row r="355" spans="1:6" ht="15" customHeight="1">
      <c r="A355" s="58"/>
      <c r="B355" s="162"/>
      <c r="C355" s="170" t="s">
        <v>4</v>
      </c>
      <c r="D355" s="31"/>
      <c r="E355" s="31"/>
      <c r="F355" s="60"/>
    </row>
    <row r="356" spans="1:6" ht="15" customHeight="1">
      <c r="A356" s="58"/>
      <c r="B356" s="162"/>
      <c r="C356" s="170" t="s">
        <v>7</v>
      </c>
      <c r="D356" s="31">
        <f>D357+D358</f>
        <v>109331</v>
      </c>
      <c r="E356" s="31">
        <f>E357+E358</f>
        <v>156803</v>
      </c>
      <c r="F356" s="60">
        <f t="shared" si="19"/>
        <v>1.4342043885082914</v>
      </c>
    </row>
    <row r="357" spans="1:6" ht="15" customHeight="1">
      <c r="A357" s="58"/>
      <c r="B357" s="162"/>
      <c r="C357" s="170" t="s">
        <v>6</v>
      </c>
      <c r="D357" s="31">
        <v>64711</v>
      </c>
      <c r="E357" s="31">
        <v>132335</v>
      </c>
      <c r="F357" s="60">
        <f t="shared" si="19"/>
        <v>2.045015530589853</v>
      </c>
    </row>
    <row r="358" spans="1:6" ht="15" customHeight="1">
      <c r="A358" s="58"/>
      <c r="B358" s="163"/>
      <c r="C358" s="171" t="s">
        <v>8</v>
      </c>
      <c r="D358" s="36">
        <v>44620</v>
      </c>
      <c r="E358" s="36">
        <v>24468</v>
      </c>
      <c r="F358" s="61">
        <f t="shared" si="19"/>
        <v>0.5483639623487225</v>
      </c>
    </row>
    <row r="359" spans="1:7" ht="19.5" customHeight="1">
      <c r="A359" s="57">
        <v>854</v>
      </c>
      <c r="B359" s="160"/>
      <c r="C359" s="41" t="s">
        <v>27</v>
      </c>
      <c r="D359" s="28">
        <f>D360+D372+D384+D391+D404+D421+D435+D439+D441+D367</f>
        <v>8281787</v>
      </c>
      <c r="E359" s="28">
        <f>E360+E372+E384+E391+E404+E421+E435+E439+E441+E367</f>
        <v>9089471</v>
      </c>
      <c r="F359" s="22">
        <f t="shared" si="19"/>
        <v>1.097525328772643</v>
      </c>
      <c r="G359" s="8"/>
    </row>
    <row r="360" spans="1:7" ht="15" customHeight="1">
      <c r="A360" s="58"/>
      <c r="B360" s="161">
        <v>85403</v>
      </c>
      <c r="C360" s="126" t="s">
        <v>129</v>
      </c>
      <c r="D360" s="120">
        <f>D362</f>
        <v>3017712</v>
      </c>
      <c r="E360" s="120">
        <f>E362</f>
        <v>3391790</v>
      </c>
      <c r="F360" s="131">
        <f t="shared" si="19"/>
        <v>1.1239608020911207</v>
      </c>
      <c r="G360" s="8"/>
    </row>
    <row r="361" spans="1:6" ht="15" customHeight="1">
      <c r="A361" s="58"/>
      <c r="B361" s="162"/>
      <c r="C361" s="42" t="s">
        <v>4</v>
      </c>
      <c r="D361" s="29"/>
      <c r="E361" s="29"/>
      <c r="F361" s="59"/>
    </row>
    <row r="362" spans="1:6" ht="15" customHeight="1">
      <c r="A362" s="58"/>
      <c r="B362" s="162"/>
      <c r="C362" s="30" t="s">
        <v>7</v>
      </c>
      <c r="D362" s="31">
        <f>SUM(D363:D364)</f>
        <v>3017712</v>
      </c>
      <c r="E362" s="31">
        <f>SUM(E363:E364)</f>
        <v>3391790</v>
      </c>
      <c r="F362" s="60">
        <f>E362/D362</f>
        <v>1.1239608020911207</v>
      </c>
    </row>
    <row r="363" spans="1:6" ht="15" customHeight="1">
      <c r="A363" s="58"/>
      <c r="B363" s="162"/>
      <c r="C363" s="33" t="s">
        <v>6</v>
      </c>
      <c r="D363" s="31">
        <v>2335362</v>
      </c>
      <c r="E363" s="31">
        <v>2686992</v>
      </c>
      <c r="F363" s="60">
        <f>E363/D363</f>
        <v>1.1505676635999045</v>
      </c>
    </row>
    <row r="364" spans="1:6" ht="15" customHeight="1">
      <c r="A364" s="58"/>
      <c r="B364" s="162"/>
      <c r="C364" s="38" t="s">
        <v>8</v>
      </c>
      <c r="D364" s="31">
        <v>682350</v>
      </c>
      <c r="E364" s="31">
        <v>704798</v>
      </c>
      <c r="F364" s="60">
        <f>E364/D364</f>
        <v>1.032898072836521</v>
      </c>
    </row>
    <row r="365" spans="1:6" ht="15" customHeight="1">
      <c r="A365" s="58"/>
      <c r="B365" s="162"/>
      <c r="C365" s="39" t="s">
        <v>13</v>
      </c>
      <c r="D365" s="31"/>
      <c r="E365" s="31"/>
      <c r="F365" s="60"/>
    </row>
    <row r="366" spans="1:6" ht="15" customHeight="1">
      <c r="A366" s="58"/>
      <c r="B366" s="163"/>
      <c r="C366" s="70" t="s">
        <v>174</v>
      </c>
      <c r="D366" s="36"/>
      <c r="E366" s="36"/>
      <c r="F366" s="61"/>
    </row>
    <row r="367" spans="1:7" ht="15" customHeight="1">
      <c r="A367" s="58"/>
      <c r="B367" s="161">
        <v>85404</v>
      </c>
      <c r="C367" s="132" t="s">
        <v>183</v>
      </c>
      <c r="D367" s="120">
        <f>SUM(D370:D371)</f>
        <v>131000</v>
      </c>
      <c r="E367" s="120">
        <f>SUM(E370:E371)</f>
        <v>162000</v>
      </c>
      <c r="F367" s="131">
        <f>E367/D367</f>
        <v>1.2366412213740459</v>
      </c>
      <c r="G367" s="8"/>
    </row>
    <row r="368" spans="1:6" ht="15" customHeight="1">
      <c r="A368" s="58"/>
      <c r="B368" s="162"/>
      <c r="C368" s="30" t="s">
        <v>245</v>
      </c>
      <c r="D368" s="31">
        <v>131000</v>
      </c>
      <c r="E368" s="31">
        <v>162000</v>
      </c>
      <c r="F368" s="60">
        <f>E368/D368</f>
        <v>1.2366412213740459</v>
      </c>
    </row>
    <row r="369" spans="1:6" ht="15" customHeight="1">
      <c r="A369" s="58"/>
      <c r="B369" s="162"/>
      <c r="C369" s="187" t="s">
        <v>196</v>
      </c>
      <c r="D369" s="52"/>
      <c r="E369" s="52"/>
      <c r="F369" s="82"/>
    </row>
    <row r="370" spans="1:6" ht="15" customHeight="1">
      <c r="A370" s="58"/>
      <c r="B370" s="162"/>
      <c r="C370" s="77" t="s">
        <v>172</v>
      </c>
      <c r="D370" s="31">
        <v>30000</v>
      </c>
      <c r="E370" s="31">
        <v>45360</v>
      </c>
      <c r="F370" s="60">
        <f>E370/D370</f>
        <v>1.512</v>
      </c>
    </row>
    <row r="371" spans="1:6" ht="15" customHeight="1">
      <c r="A371" s="58"/>
      <c r="B371" s="163"/>
      <c r="C371" s="70" t="s">
        <v>171</v>
      </c>
      <c r="D371" s="36">
        <v>101000</v>
      </c>
      <c r="E371" s="36">
        <v>116640</v>
      </c>
      <c r="F371" s="61">
        <f>E371/D371</f>
        <v>1.1548514851485148</v>
      </c>
    </row>
    <row r="372" spans="1:7" ht="15" customHeight="1">
      <c r="A372" s="58"/>
      <c r="B372" s="161">
        <v>85406</v>
      </c>
      <c r="C372" s="126" t="s">
        <v>28</v>
      </c>
      <c r="D372" s="120">
        <f>D374</f>
        <v>1271495</v>
      </c>
      <c r="E372" s="120">
        <f>E374</f>
        <v>1245873</v>
      </c>
      <c r="F372" s="131">
        <f>E372/D372</f>
        <v>0.9798489180059694</v>
      </c>
      <c r="G372" s="8"/>
    </row>
    <row r="373" spans="1:6" ht="15" customHeight="1">
      <c r="A373" s="58"/>
      <c r="B373" s="162"/>
      <c r="C373" s="42" t="s">
        <v>4</v>
      </c>
      <c r="D373" s="29"/>
      <c r="E373" s="29"/>
      <c r="F373" s="59"/>
    </row>
    <row r="374" spans="1:6" ht="15" customHeight="1">
      <c r="A374" s="58"/>
      <c r="B374" s="162"/>
      <c r="C374" s="30" t="s">
        <v>7</v>
      </c>
      <c r="D374" s="31">
        <f>D378+D381</f>
        <v>1271495</v>
      </c>
      <c r="E374" s="31">
        <f>E375+E376</f>
        <v>1245873</v>
      </c>
      <c r="F374" s="60">
        <f>E374/D374</f>
        <v>0.9798489180059694</v>
      </c>
    </row>
    <row r="375" spans="1:6" ht="15" customHeight="1">
      <c r="A375" s="58"/>
      <c r="B375" s="162"/>
      <c r="C375" s="33" t="s">
        <v>6</v>
      </c>
      <c r="D375" s="31">
        <f>D379+D382</f>
        <v>1024224</v>
      </c>
      <c r="E375" s="31">
        <f>E379+E382</f>
        <v>1052567</v>
      </c>
      <c r="F375" s="60">
        <f>E375/D375</f>
        <v>1.0276726575436623</v>
      </c>
    </row>
    <row r="376" spans="1:6" ht="15" customHeight="1">
      <c r="A376" s="66"/>
      <c r="B376" s="163"/>
      <c r="C376" s="35" t="s">
        <v>8</v>
      </c>
      <c r="D376" s="36">
        <f>D380+D383</f>
        <v>247271</v>
      </c>
      <c r="E376" s="36">
        <f>E380+E383</f>
        <v>193306</v>
      </c>
      <c r="F376" s="61">
        <f>E376/D376</f>
        <v>0.7817576666895835</v>
      </c>
    </row>
    <row r="377" spans="1:6" ht="15" customHeight="1">
      <c r="A377" s="58"/>
      <c r="B377" s="162"/>
      <c r="C377" s="199" t="s">
        <v>196</v>
      </c>
      <c r="D377" s="140"/>
      <c r="E377" s="140"/>
      <c r="F377" s="137"/>
    </row>
    <row r="378" spans="1:6" ht="15" customHeight="1">
      <c r="A378" s="58"/>
      <c r="B378" s="162"/>
      <c r="C378" s="77" t="s">
        <v>17</v>
      </c>
      <c r="D378" s="31">
        <f>SUM(D379:D380)</f>
        <v>865895</v>
      </c>
      <c r="E378" s="31">
        <f>SUM(E379:E380)</f>
        <v>824765</v>
      </c>
      <c r="F378" s="60">
        <f aca="true" t="shared" si="20" ref="F378:F384">E378/D378</f>
        <v>0.9525000144359305</v>
      </c>
    </row>
    <row r="379" spans="1:6" ht="15" customHeight="1">
      <c r="A379" s="58"/>
      <c r="B379" s="162"/>
      <c r="C379" s="33" t="s">
        <v>6</v>
      </c>
      <c r="D379" s="31">
        <v>671334</v>
      </c>
      <c r="E379" s="31">
        <v>683020</v>
      </c>
      <c r="F379" s="59">
        <f t="shared" si="20"/>
        <v>1.0174071326642178</v>
      </c>
    </row>
    <row r="380" spans="1:6" ht="15" customHeight="1">
      <c r="A380" s="58"/>
      <c r="B380" s="162"/>
      <c r="C380" s="51" t="s">
        <v>8</v>
      </c>
      <c r="D380" s="52">
        <v>194561</v>
      </c>
      <c r="E380" s="52">
        <v>141745</v>
      </c>
      <c r="F380" s="82">
        <f t="shared" si="20"/>
        <v>0.7285375794737897</v>
      </c>
    </row>
    <row r="381" spans="1:6" ht="15" customHeight="1">
      <c r="A381" s="58"/>
      <c r="B381" s="162"/>
      <c r="C381" s="77" t="s">
        <v>18</v>
      </c>
      <c r="D381" s="31">
        <f>SUM(D382:D383)</f>
        <v>405600</v>
      </c>
      <c r="E381" s="31">
        <f>SUM(E382:E383)</f>
        <v>421108</v>
      </c>
      <c r="F381" s="60">
        <f t="shared" si="20"/>
        <v>1.0382347140039447</v>
      </c>
    </row>
    <row r="382" spans="1:6" ht="15" customHeight="1">
      <c r="A382" s="58"/>
      <c r="B382" s="162"/>
      <c r="C382" s="33" t="s">
        <v>6</v>
      </c>
      <c r="D382" s="31">
        <v>352890</v>
      </c>
      <c r="E382" s="31">
        <v>369547</v>
      </c>
      <c r="F382" s="59">
        <f t="shared" si="20"/>
        <v>1.047201677576582</v>
      </c>
    </row>
    <row r="383" spans="1:6" ht="15" customHeight="1">
      <c r="A383" s="58"/>
      <c r="B383" s="163"/>
      <c r="C383" s="35" t="s">
        <v>8</v>
      </c>
      <c r="D383" s="36">
        <v>52710</v>
      </c>
      <c r="E383" s="36">
        <v>51561</v>
      </c>
      <c r="F383" s="61">
        <f t="shared" si="20"/>
        <v>0.9782014797951053</v>
      </c>
    </row>
    <row r="384" spans="1:7" ht="15" customHeight="1">
      <c r="A384" s="58"/>
      <c r="B384" s="161">
        <v>85407</v>
      </c>
      <c r="C384" s="126" t="s">
        <v>29</v>
      </c>
      <c r="D384" s="120">
        <f>D386</f>
        <v>319771</v>
      </c>
      <c r="E384" s="120">
        <f>E386</f>
        <v>339732</v>
      </c>
      <c r="F384" s="131">
        <f t="shared" si="20"/>
        <v>1.062422796313612</v>
      </c>
      <c r="G384" s="8"/>
    </row>
    <row r="385" spans="1:6" ht="15" customHeight="1">
      <c r="A385" s="58"/>
      <c r="B385" s="162"/>
      <c r="C385" s="42" t="s">
        <v>4</v>
      </c>
      <c r="D385" s="29"/>
      <c r="E385" s="29"/>
      <c r="F385" s="59"/>
    </row>
    <row r="386" spans="1:6" ht="15" customHeight="1">
      <c r="A386" s="58"/>
      <c r="B386" s="162"/>
      <c r="C386" s="30" t="s">
        <v>7</v>
      </c>
      <c r="D386" s="31">
        <f>D387+D388</f>
        <v>319771</v>
      </c>
      <c r="E386" s="31">
        <f>E387+E388</f>
        <v>339732</v>
      </c>
      <c r="F386" s="60">
        <f>E386/D386</f>
        <v>1.062422796313612</v>
      </c>
    </row>
    <row r="387" spans="1:6" ht="15" customHeight="1">
      <c r="A387" s="58"/>
      <c r="B387" s="162"/>
      <c r="C387" s="33" t="s">
        <v>6</v>
      </c>
      <c r="D387" s="31">
        <v>263870</v>
      </c>
      <c r="E387" s="31">
        <v>279478</v>
      </c>
      <c r="F387" s="60">
        <f>E387/D387</f>
        <v>1.059150339182173</v>
      </c>
    </row>
    <row r="388" spans="1:6" ht="15" customHeight="1">
      <c r="A388" s="58"/>
      <c r="B388" s="162"/>
      <c r="C388" s="38" t="s">
        <v>8</v>
      </c>
      <c r="D388" s="31">
        <v>55901</v>
      </c>
      <c r="E388" s="31">
        <v>60254</v>
      </c>
      <c r="F388" s="60">
        <f>E388/D388</f>
        <v>1.0778698055490956</v>
      </c>
    </row>
    <row r="389" spans="1:6" ht="15" customHeight="1">
      <c r="A389" s="58"/>
      <c r="B389" s="162"/>
      <c r="C389" s="148" t="s">
        <v>13</v>
      </c>
      <c r="D389" s="52"/>
      <c r="E389" s="52"/>
      <c r="F389" s="82"/>
    </row>
    <row r="390" spans="1:6" ht="15" customHeight="1">
      <c r="A390" s="58"/>
      <c r="B390" s="163"/>
      <c r="C390" s="116" t="s">
        <v>14</v>
      </c>
      <c r="D390" s="81"/>
      <c r="E390" s="81"/>
      <c r="F390" s="68"/>
    </row>
    <row r="391" spans="1:7" ht="15" customHeight="1">
      <c r="A391" s="58"/>
      <c r="B391" s="161">
        <v>85410</v>
      </c>
      <c r="C391" s="126" t="s">
        <v>30</v>
      </c>
      <c r="D391" s="120">
        <f>D398+D401</f>
        <v>684119</v>
      </c>
      <c r="E391" s="120">
        <f>E393</f>
        <v>770695</v>
      </c>
      <c r="F391" s="131">
        <f>E391/D391</f>
        <v>1.1265510824871112</v>
      </c>
      <c r="G391" s="8"/>
    </row>
    <row r="392" spans="1:6" ht="15" customHeight="1">
      <c r="A392" s="58"/>
      <c r="B392" s="162"/>
      <c r="C392" s="42" t="s">
        <v>4</v>
      </c>
      <c r="D392" s="29"/>
      <c r="E392" s="29"/>
      <c r="F392" s="59"/>
    </row>
    <row r="393" spans="1:6" ht="15" customHeight="1">
      <c r="A393" s="58"/>
      <c r="B393" s="162"/>
      <c r="C393" s="30" t="s">
        <v>7</v>
      </c>
      <c r="D393" s="31">
        <f>D395+D398</f>
        <v>684119</v>
      </c>
      <c r="E393" s="31">
        <f>E395+E398</f>
        <v>770695</v>
      </c>
      <c r="F393" s="60">
        <f>E393/D393</f>
        <v>1.1265510824871112</v>
      </c>
    </row>
    <row r="394" spans="1:6" ht="15" customHeight="1">
      <c r="A394" s="58"/>
      <c r="B394" s="162"/>
      <c r="C394" s="33" t="s">
        <v>6</v>
      </c>
      <c r="D394" s="31">
        <f>D399</f>
        <v>271970</v>
      </c>
      <c r="E394" s="31">
        <f>E399</f>
        <v>291762</v>
      </c>
      <c r="F394" s="60">
        <f>E394/D394</f>
        <v>1.0727727322866492</v>
      </c>
    </row>
    <row r="395" spans="1:6" ht="15" customHeight="1">
      <c r="A395" s="58"/>
      <c r="B395" s="162"/>
      <c r="C395" s="38" t="s">
        <v>9</v>
      </c>
      <c r="D395" s="31">
        <f>D401</f>
        <v>318264</v>
      </c>
      <c r="E395" s="31">
        <f>E401</f>
        <v>397992</v>
      </c>
      <c r="F395" s="60">
        <f>E395/D395</f>
        <v>1.2505090113867732</v>
      </c>
    </row>
    <row r="396" spans="1:6" ht="15" customHeight="1">
      <c r="A396" s="58"/>
      <c r="B396" s="162"/>
      <c r="C396" s="38" t="s">
        <v>8</v>
      </c>
      <c r="D396" s="31">
        <f>D400</f>
        <v>93885</v>
      </c>
      <c r="E396" s="31">
        <f>E400</f>
        <v>80941</v>
      </c>
      <c r="F396" s="60">
        <f>E396/D396</f>
        <v>0.8621292006177771</v>
      </c>
    </row>
    <row r="397" spans="1:6" ht="15" customHeight="1">
      <c r="A397" s="58"/>
      <c r="B397" s="162"/>
      <c r="C397" s="187" t="s">
        <v>196</v>
      </c>
      <c r="D397" s="52"/>
      <c r="E397" s="52"/>
      <c r="F397" s="82"/>
    </row>
    <row r="398" spans="1:6" ht="15" customHeight="1">
      <c r="A398" s="58"/>
      <c r="B398" s="162"/>
      <c r="C398" s="77" t="s">
        <v>136</v>
      </c>
      <c r="D398" s="31">
        <f>D399+D400</f>
        <v>365855</v>
      </c>
      <c r="E398" s="31">
        <f>SUM(E399:E400)</f>
        <v>372703</v>
      </c>
      <c r="F398" s="60">
        <f aca="true" t="shared" si="21" ref="F398:F404">E398/D398</f>
        <v>1.0187177980347406</v>
      </c>
    </row>
    <row r="399" spans="1:6" ht="15" customHeight="1">
      <c r="A399" s="58"/>
      <c r="B399" s="162"/>
      <c r="C399" s="33" t="s">
        <v>6</v>
      </c>
      <c r="D399" s="31">
        <v>271970</v>
      </c>
      <c r="E399" s="31">
        <v>291762</v>
      </c>
      <c r="F399" s="59">
        <f t="shared" si="21"/>
        <v>1.0727727322866492</v>
      </c>
    </row>
    <row r="400" spans="1:6" ht="15" customHeight="1">
      <c r="A400" s="58"/>
      <c r="B400" s="162"/>
      <c r="C400" s="38" t="s">
        <v>8</v>
      </c>
      <c r="D400" s="31">
        <v>93885</v>
      </c>
      <c r="E400" s="31">
        <v>80941</v>
      </c>
      <c r="F400" s="60">
        <f t="shared" si="21"/>
        <v>0.8621292006177771</v>
      </c>
    </row>
    <row r="401" spans="1:6" ht="15" customHeight="1">
      <c r="A401" s="58"/>
      <c r="B401" s="162"/>
      <c r="C401" s="62" t="s">
        <v>134</v>
      </c>
      <c r="D401" s="29">
        <f>SUM(D402:D403)</f>
        <v>318264</v>
      </c>
      <c r="E401" s="29">
        <f>SUM(E402:E403)</f>
        <v>397992</v>
      </c>
      <c r="F401" s="59">
        <f t="shared" si="21"/>
        <v>1.2505090113867732</v>
      </c>
    </row>
    <row r="402" spans="1:6" ht="15" customHeight="1">
      <c r="A402" s="58"/>
      <c r="B402" s="162"/>
      <c r="C402" s="65" t="s">
        <v>15</v>
      </c>
      <c r="D402" s="31">
        <v>134994</v>
      </c>
      <c r="E402" s="31">
        <v>173880</v>
      </c>
      <c r="F402" s="60">
        <f t="shared" si="21"/>
        <v>1.288057246988755</v>
      </c>
    </row>
    <row r="403" spans="1:6" ht="15" customHeight="1">
      <c r="A403" s="58"/>
      <c r="B403" s="163"/>
      <c r="C403" s="89" t="s">
        <v>16</v>
      </c>
      <c r="D403" s="36">
        <v>183270</v>
      </c>
      <c r="E403" s="36">
        <v>224112</v>
      </c>
      <c r="F403" s="61">
        <f t="shared" si="21"/>
        <v>1.2228515305287282</v>
      </c>
    </row>
    <row r="404" spans="1:7" ht="15" customHeight="1">
      <c r="A404" s="58"/>
      <c r="B404" s="162">
        <v>85415</v>
      </c>
      <c r="C404" s="126" t="s">
        <v>184</v>
      </c>
      <c r="D404" s="120">
        <f>D405</f>
        <v>18272</v>
      </c>
      <c r="E404" s="120">
        <f>E405</f>
        <v>16576</v>
      </c>
      <c r="F404" s="131">
        <f t="shared" si="21"/>
        <v>0.9071803852889667</v>
      </c>
      <c r="G404" s="8"/>
    </row>
    <row r="405" spans="1:6" ht="15" customHeight="1">
      <c r="A405" s="58"/>
      <c r="B405" s="162"/>
      <c r="C405" s="30" t="s">
        <v>215</v>
      </c>
      <c r="D405" s="31">
        <f>SUM(D407:D420)</f>
        <v>18272</v>
      </c>
      <c r="E405" s="31">
        <f>SUM(E407:E420)</f>
        <v>16576</v>
      </c>
      <c r="F405" s="60">
        <f>E405/D405</f>
        <v>0.9071803852889667</v>
      </c>
    </row>
    <row r="406" spans="1:7" ht="15" customHeight="1">
      <c r="A406" s="58"/>
      <c r="B406" s="162"/>
      <c r="C406" s="197" t="s">
        <v>196</v>
      </c>
      <c r="D406" s="52"/>
      <c r="E406" s="52"/>
      <c r="F406" s="82"/>
      <c r="G406" s="8"/>
    </row>
    <row r="407" spans="1:6" ht="15" customHeight="1">
      <c r="A407" s="58"/>
      <c r="B407" s="162"/>
      <c r="C407" s="30" t="s">
        <v>186</v>
      </c>
      <c r="D407" s="31">
        <v>1792</v>
      </c>
      <c r="E407" s="31">
        <v>1568</v>
      </c>
      <c r="F407" s="60">
        <f aca="true" t="shared" si="22" ref="F407:F420">E407/D407</f>
        <v>0.875</v>
      </c>
    </row>
    <row r="408" spans="1:6" ht="15" customHeight="1">
      <c r="A408" s="58"/>
      <c r="B408" s="162"/>
      <c r="C408" s="30" t="s">
        <v>185</v>
      </c>
      <c r="D408" s="31">
        <v>1568</v>
      </c>
      <c r="E408" s="31">
        <v>1344</v>
      </c>
      <c r="F408" s="60">
        <f t="shared" si="22"/>
        <v>0.8571428571428571</v>
      </c>
    </row>
    <row r="409" spans="1:6" ht="15" customHeight="1">
      <c r="A409" s="58"/>
      <c r="B409" s="162"/>
      <c r="C409" s="30" t="s">
        <v>133</v>
      </c>
      <c r="D409" s="31">
        <v>896</v>
      </c>
      <c r="E409" s="31">
        <v>672</v>
      </c>
      <c r="F409" s="60">
        <f t="shared" si="22"/>
        <v>0.75</v>
      </c>
    </row>
    <row r="410" spans="1:6" ht="15" customHeight="1">
      <c r="A410" s="58"/>
      <c r="B410" s="162"/>
      <c r="C410" s="30" t="s">
        <v>187</v>
      </c>
      <c r="D410" s="31">
        <v>672</v>
      </c>
      <c r="E410" s="31">
        <v>672</v>
      </c>
      <c r="F410" s="60">
        <f t="shared" si="22"/>
        <v>1</v>
      </c>
    </row>
    <row r="411" spans="1:6" ht="15" customHeight="1">
      <c r="A411" s="58"/>
      <c r="B411" s="162"/>
      <c r="C411" s="30" t="s">
        <v>138</v>
      </c>
      <c r="D411" s="31">
        <v>1344</v>
      </c>
      <c r="E411" s="31">
        <v>1344</v>
      </c>
      <c r="F411" s="60">
        <f t="shared" si="22"/>
        <v>1</v>
      </c>
    </row>
    <row r="412" spans="1:6" ht="15" customHeight="1">
      <c r="A412" s="58"/>
      <c r="B412" s="162"/>
      <c r="C412" s="30" t="s">
        <v>139</v>
      </c>
      <c r="D412" s="31">
        <v>2240</v>
      </c>
      <c r="E412" s="31">
        <v>2240</v>
      </c>
      <c r="F412" s="60">
        <f t="shared" si="22"/>
        <v>1</v>
      </c>
    </row>
    <row r="413" spans="1:6" ht="15" customHeight="1">
      <c r="A413" s="58"/>
      <c r="B413" s="162"/>
      <c r="C413" s="30" t="s">
        <v>136</v>
      </c>
      <c r="D413" s="31">
        <v>1344</v>
      </c>
      <c r="E413" s="31">
        <v>1344</v>
      </c>
      <c r="F413" s="60">
        <f t="shared" si="22"/>
        <v>1</v>
      </c>
    </row>
    <row r="414" spans="1:6" ht="15" customHeight="1">
      <c r="A414" s="58"/>
      <c r="B414" s="162"/>
      <c r="C414" s="30" t="s">
        <v>135</v>
      </c>
      <c r="D414" s="31">
        <v>1568</v>
      </c>
      <c r="E414" s="31">
        <v>1568</v>
      </c>
      <c r="F414" s="60">
        <f t="shared" si="22"/>
        <v>1</v>
      </c>
    </row>
    <row r="415" spans="1:6" ht="15" customHeight="1">
      <c r="A415" s="58"/>
      <c r="B415" s="162"/>
      <c r="C415" s="30" t="s">
        <v>141</v>
      </c>
      <c r="D415" s="31">
        <v>2144</v>
      </c>
      <c r="E415" s="31">
        <v>1344</v>
      </c>
      <c r="F415" s="60">
        <f t="shared" si="22"/>
        <v>0.6268656716417911</v>
      </c>
    </row>
    <row r="416" spans="1:6" ht="15" customHeight="1">
      <c r="A416" s="58"/>
      <c r="B416" s="162"/>
      <c r="C416" s="30" t="s">
        <v>143</v>
      </c>
      <c r="D416" s="31">
        <v>672</v>
      </c>
      <c r="E416" s="31">
        <v>672</v>
      </c>
      <c r="F416" s="60">
        <f t="shared" si="22"/>
        <v>1</v>
      </c>
    </row>
    <row r="417" spans="1:6" ht="15" customHeight="1">
      <c r="A417" s="58"/>
      <c r="B417" s="162"/>
      <c r="C417" s="30" t="s">
        <v>142</v>
      </c>
      <c r="D417" s="31">
        <v>672</v>
      </c>
      <c r="E417" s="31">
        <v>672</v>
      </c>
      <c r="F417" s="60">
        <f t="shared" si="22"/>
        <v>1</v>
      </c>
    </row>
    <row r="418" spans="1:6" ht="15" customHeight="1">
      <c r="A418" s="58"/>
      <c r="B418" s="162"/>
      <c r="C418" s="30" t="s">
        <v>182</v>
      </c>
      <c r="D418" s="31">
        <v>1120</v>
      </c>
      <c r="E418" s="31">
        <v>896</v>
      </c>
      <c r="F418" s="60">
        <f t="shared" si="22"/>
        <v>0.8</v>
      </c>
    </row>
    <row r="419" spans="1:6" ht="15" customHeight="1">
      <c r="A419" s="58"/>
      <c r="B419" s="162"/>
      <c r="C419" s="30" t="s">
        <v>212</v>
      </c>
      <c r="D419" s="31">
        <v>1792</v>
      </c>
      <c r="E419" s="31">
        <v>1792</v>
      </c>
      <c r="F419" s="60">
        <f t="shared" si="22"/>
        <v>1</v>
      </c>
    </row>
    <row r="420" spans="1:6" ht="15" customHeight="1">
      <c r="A420" s="58"/>
      <c r="B420" s="162"/>
      <c r="C420" s="30" t="s">
        <v>174</v>
      </c>
      <c r="D420" s="31">
        <v>448</v>
      </c>
      <c r="E420" s="31">
        <v>448</v>
      </c>
      <c r="F420" s="60">
        <f t="shared" si="22"/>
        <v>1</v>
      </c>
    </row>
    <row r="421" spans="1:7" ht="15" customHeight="1">
      <c r="A421" s="58"/>
      <c r="B421" s="161">
        <v>85417</v>
      </c>
      <c r="C421" s="126" t="s">
        <v>130</v>
      </c>
      <c r="D421" s="120">
        <f>D423</f>
        <v>478347</v>
      </c>
      <c r="E421" s="120">
        <f>E423</f>
        <v>498062</v>
      </c>
      <c r="F421" s="131">
        <f>E421/D421</f>
        <v>1.0412148503074128</v>
      </c>
      <c r="G421" s="8"/>
    </row>
    <row r="422" spans="1:6" ht="15" customHeight="1">
      <c r="A422" s="58"/>
      <c r="B422" s="162"/>
      <c r="C422" s="42" t="s">
        <v>4</v>
      </c>
      <c r="D422" s="29"/>
      <c r="E422" s="29"/>
      <c r="F422" s="59"/>
    </row>
    <row r="423" spans="1:6" ht="15" customHeight="1">
      <c r="A423" s="58"/>
      <c r="B423" s="162"/>
      <c r="C423" s="30" t="s">
        <v>7</v>
      </c>
      <c r="D423" s="31">
        <f>D428+D431+D434</f>
        <v>478347</v>
      </c>
      <c r="E423" s="31">
        <f>SUM(E424:E426)</f>
        <v>498062</v>
      </c>
      <c r="F423" s="60">
        <f>E423/D423</f>
        <v>1.0412148503074128</v>
      </c>
    </row>
    <row r="424" spans="1:6" ht="15" customHeight="1">
      <c r="A424" s="58"/>
      <c r="B424" s="162"/>
      <c r="C424" s="33" t="s">
        <v>6</v>
      </c>
      <c r="D424" s="31">
        <f>D429+D432</f>
        <v>317777</v>
      </c>
      <c r="E424" s="31">
        <f>E429+E432</f>
        <v>326413</v>
      </c>
      <c r="F424" s="60">
        <f>E424/D424</f>
        <v>1.0271762902916195</v>
      </c>
    </row>
    <row r="425" spans="1:6" ht="15" customHeight="1">
      <c r="A425" s="58"/>
      <c r="B425" s="162"/>
      <c r="C425" s="38" t="s">
        <v>8</v>
      </c>
      <c r="D425" s="31">
        <f>D430+D433</f>
        <v>14752</v>
      </c>
      <c r="E425" s="31">
        <f>E430+E433</f>
        <v>14804</v>
      </c>
      <c r="F425" s="60">
        <f>E425/D425</f>
        <v>1.003524945770065</v>
      </c>
    </row>
    <row r="426" spans="1:6" ht="15" customHeight="1">
      <c r="A426" s="66"/>
      <c r="B426" s="163"/>
      <c r="C426" s="35" t="s">
        <v>9</v>
      </c>
      <c r="D426" s="36">
        <f>D434</f>
        <v>145818</v>
      </c>
      <c r="E426" s="36">
        <f>E434</f>
        <v>156845</v>
      </c>
      <c r="F426" s="61">
        <f>E426/D426</f>
        <v>1.0756216653636725</v>
      </c>
    </row>
    <row r="427" spans="1:6" ht="15" customHeight="1">
      <c r="A427" s="58"/>
      <c r="B427" s="162"/>
      <c r="C427" s="199" t="s">
        <v>196</v>
      </c>
      <c r="D427" s="140"/>
      <c r="E427" s="140"/>
      <c r="F427" s="137"/>
    </row>
    <row r="428" spans="1:6" ht="15" customHeight="1">
      <c r="A428" s="58"/>
      <c r="B428" s="162"/>
      <c r="C428" s="77" t="s">
        <v>205</v>
      </c>
      <c r="D428" s="31">
        <f>SUM(D429:D430)</f>
        <v>147829</v>
      </c>
      <c r="E428" s="31">
        <f>SUM(E429:E430)</f>
        <v>148451</v>
      </c>
      <c r="F428" s="60">
        <f aca="true" t="shared" si="23" ref="F428:F433">E428/D428</f>
        <v>1.0042075641450594</v>
      </c>
    </row>
    <row r="429" spans="1:6" ht="15" customHeight="1">
      <c r="A429" s="58"/>
      <c r="B429" s="162"/>
      <c r="C429" s="33" t="s">
        <v>6</v>
      </c>
      <c r="D429" s="31">
        <v>141680</v>
      </c>
      <c r="E429" s="31">
        <v>142126</v>
      </c>
      <c r="F429" s="59">
        <f t="shared" si="23"/>
        <v>1.0031479390175042</v>
      </c>
    </row>
    <row r="430" spans="1:6" ht="15" customHeight="1">
      <c r="A430" s="58"/>
      <c r="B430" s="162"/>
      <c r="C430" s="51" t="s">
        <v>8</v>
      </c>
      <c r="D430" s="52">
        <v>6149</v>
      </c>
      <c r="E430" s="52">
        <v>6325</v>
      </c>
      <c r="F430" s="82">
        <f t="shared" si="23"/>
        <v>1.0286225402504472</v>
      </c>
    </row>
    <row r="431" spans="1:6" ht="15" customHeight="1">
      <c r="A431" s="58"/>
      <c r="B431" s="162"/>
      <c r="C431" s="77" t="s">
        <v>155</v>
      </c>
      <c r="D431" s="31">
        <f>SUM(D432:D433)</f>
        <v>184700</v>
      </c>
      <c r="E431" s="31">
        <f>SUM(E432:E433)</f>
        <v>192766</v>
      </c>
      <c r="F431" s="60">
        <f t="shared" si="23"/>
        <v>1.04367081754196</v>
      </c>
    </row>
    <row r="432" spans="1:6" ht="15" customHeight="1">
      <c r="A432" s="58"/>
      <c r="B432" s="162"/>
      <c r="C432" s="33" t="s">
        <v>6</v>
      </c>
      <c r="D432" s="31">
        <v>176097</v>
      </c>
      <c r="E432" s="31">
        <v>184287</v>
      </c>
      <c r="F432" s="59">
        <f t="shared" si="23"/>
        <v>1.0465084584064464</v>
      </c>
    </row>
    <row r="433" spans="1:6" ht="15" customHeight="1">
      <c r="A433" s="58"/>
      <c r="B433" s="162"/>
      <c r="C433" s="51" t="s">
        <v>8</v>
      </c>
      <c r="D433" s="52">
        <v>8603</v>
      </c>
      <c r="E433" s="52">
        <v>8479</v>
      </c>
      <c r="F433" s="82">
        <f t="shared" si="23"/>
        <v>0.9855864233406951</v>
      </c>
    </row>
    <row r="434" spans="1:6" ht="28.5" customHeight="1">
      <c r="A434" s="58"/>
      <c r="B434" s="162"/>
      <c r="C434" s="77" t="s">
        <v>246</v>
      </c>
      <c r="D434" s="31">
        <v>145818</v>
      </c>
      <c r="E434" s="31">
        <v>156845</v>
      </c>
      <c r="F434" s="60">
        <f aca="true" t="shared" si="24" ref="F434:F440">E434/D434</f>
        <v>1.0756216653636725</v>
      </c>
    </row>
    <row r="435" spans="1:7" ht="15" customHeight="1">
      <c r="A435" s="58"/>
      <c r="B435" s="161">
        <v>85419</v>
      </c>
      <c r="C435" s="138" t="s">
        <v>170</v>
      </c>
      <c r="D435" s="120">
        <f>SUM(D437:D438)</f>
        <v>2306450</v>
      </c>
      <c r="E435" s="120">
        <f>SUM(E437:E438)</f>
        <v>2615936</v>
      </c>
      <c r="F435" s="131">
        <f t="shared" si="24"/>
        <v>1.1341828350928918</v>
      </c>
      <c r="G435" s="8"/>
    </row>
    <row r="436" spans="1:6" ht="15" customHeight="1">
      <c r="A436" s="58"/>
      <c r="B436" s="162"/>
      <c r="C436" s="112" t="s">
        <v>216</v>
      </c>
      <c r="D436" s="52">
        <v>2306450</v>
      </c>
      <c r="E436" s="52">
        <v>2615936</v>
      </c>
      <c r="F436" s="60">
        <f t="shared" si="24"/>
        <v>1.1341828350928918</v>
      </c>
    </row>
    <row r="437" spans="1:6" ht="15" customHeight="1">
      <c r="A437" s="58"/>
      <c r="B437" s="162"/>
      <c r="C437" s="38" t="s">
        <v>172</v>
      </c>
      <c r="D437" s="31">
        <v>1502730</v>
      </c>
      <c r="E437" s="31">
        <v>1674688</v>
      </c>
      <c r="F437" s="60">
        <f t="shared" si="24"/>
        <v>1.1144304033326013</v>
      </c>
    </row>
    <row r="438" spans="1:6" ht="15" customHeight="1">
      <c r="A438" s="58"/>
      <c r="B438" s="163"/>
      <c r="C438" s="35" t="s">
        <v>171</v>
      </c>
      <c r="D438" s="36">
        <v>803720</v>
      </c>
      <c r="E438" s="36">
        <v>941248</v>
      </c>
      <c r="F438" s="61">
        <f t="shared" si="24"/>
        <v>1.17111431841935</v>
      </c>
    </row>
    <row r="439" spans="1:6" ht="15" customHeight="1">
      <c r="A439" s="58"/>
      <c r="B439" s="161">
        <v>85446</v>
      </c>
      <c r="C439" s="130" t="s">
        <v>125</v>
      </c>
      <c r="D439" s="120">
        <v>34621</v>
      </c>
      <c r="E439" s="120">
        <v>28807</v>
      </c>
      <c r="F439" s="131">
        <f t="shared" si="24"/>
        <v>0.8320672424251176</v>
      </c>
    </row>
    <row r="440" spans="1:6" ht="15" customHeight="1">
      <c r="A440" s="58"/>
      <c r="B440" s="163"/>
      <c r="C440" s="205" t="s">
        <v>215</v>
      </c>
      <c r="D440" s="36">
        <v>34621</v>
      </c>
      <c r="E440" s="36">
        <v>28807</v>
      </c>
      <c r="F440" s="61">
        <f t="shared" si="24"/>
        <v>0.8320672424251176</v>
      </c>
    </row>
    <row r="441" spans="1:6" ht="15" customHeight="1">
      <c r="A441" s="58"/>
      <c r="B441" s="161">
        <v>85495</v>
      </c>
      <c r="C441" s="114" t="s">
        <v>26</v>
      </c>
      <c r="D441" s="120">
        <f>D443</f>
        <v>20000</v>
      </c>
      <c r="E441" s="120">
        <v>20000</v>
      </c>
      <c r="F441" s="131">
        <f>E441/D441</f>
        <v>1</v>
      </c>
    </row>
    <row r="442" spans="1:6" ht="15" customHeight="1">
      <c r="A442" s="58"/>
      <c r="B442" s="162"/>
      <c r="C442" s="146" t="s">
        <v>4</v>
      </c>
      <c r="D442" s="140"/>
      <c r="E442" s="140"/>
      <c r="F442" s="60"/>
    </row>
    <row r="443" spans="1:6" ht="15" customHeight="1">
      <c r="A443" s="58"/>
      <c r="B443" s="162"/>
      <c r="C443" s="46" t="s">
        <v>5</v>
      </c>
      <c r="D443" s="31">
        <f>SUM(D444:D444)</f>
        <v>20000</v>
      </c>
      <c r="E443" s="31">
        <v>20000</v>
      </c>
      <c r="F443" s="60">
        <f aca="true" t="shared" si="25" ref="F443:F453">E443/D443</f>
        <v>1</v>
      </c>
    </row>
    <row r="444" spans="1:6" ht="15" customHeight="1">
      <c r="A444" s="58"/>
      <c r="B444" s="163"/>
      <c r="C444" s="139" t="s">
        <v>226</v>
      </c>
      <c r="D444" s="81">
        <v>20000</v>
      </c>
      <c r="E444" s="81">
        <v>20000</v>
      </c>
      <c r="F444" s="68">
        <f t="shared" si="25"/>
        <v>1</v>
      </c>
    </row>
    <row r="445" spans="1:6" ht="22.5" customHeight="1">
      <c r="A445" s="20" t="s">
        <v>160</v>
      </c>
      <c r="B445" s="154"/>
      <c r="C445" s="41" t="s">
        <v>161</v>
      </c>
      <c r="D445" s="28">
        <f>D446</f>
        <v>5000</v>
      </c>
      <c r="E445" s="28">
        <f>E446</f>
        <v>5000</v>
      </c>
      <c r="F445" s="76">
        <f t="shared" si="25"/>
        <v>1</v>
      </c>
    </row>
    <row r="446" spans="1:6" ht="15">
      <c r="A446" s="58"/>
      <c r="B446" s="161">
        <v>90095</v>
      </c>
      <c r="C446" s="130" t="s">
        <v>26</v>
      </c>
      <c r="D446" s="120">
        <v>5000</v>
      </c>
      <c r="E446" s="120">
        <v>5000</v>
      </c>
      <c r="F446" s="131">
        <f t="shared" si="25"/>
        <v>1</v>
      </c>
    </row>
    <row r="447" spans="1:6" ht="15">
      <c r="A447" s="66"/>
      <c r="B447" s="163"/>
      <c r="C447" s="206" t="s">
        <v>239</v>
      </c>
      <c r="D447" s="36">
        <v>5000</v>
      </c>
      <c r="E447" s="36">
        <v>5000</v>
      </c>
      <c r="F447" s="61">
        <f t="shared" si="25"/>
        <v>1</v>
      </c>
    </row>
    <row r="448" spans="1:6" s="5" customFormat="1" ht="18" customHeight="1">
      <c r="A448" s="20" t="s">
        <v>86</v>
      </c>
      <c r="B448" s="154"/>
      <c r="C448" s="41" t="s">
        <v>87</v>
      </c>
      <c r="D448" s="28">
        <f>D449+D451+D453</f>
        <v>1221346</v>
      </c>
      <c r="E448" s="28">
        <f>E449+E451+E453</f>
        <v>1347340</v>
      </c>
      <c r="F448" s="76">
        <f t="shared" si="25"/>
        <v>1.1031599563104968</v>
      </c>
    </row>
    <row r="449" spans="1:6" ht="15" customHeight="1">
      <c r="A449" s="27"/>
      <c r="B449" s="155" t="s">
        <v>88</v>
      </c>
      <c r="C449" s="114" t="s">
        <v>89</v>
      </c>
      <c r="D449" s="120">
        <v>113700</v>
      </c>
      <c r="E449" s="120">
        <v>120000</v>
      </c>
      <c r="F449" s="131">
        <f t="shared" si="25"/>
        <v>1.0554089709762533</v>
      </c>
    </row>
    <row r="450" spans="1:6" ht="15" customHeight="1">
      <c r="A450" s="27"/>
      <c r="B450" s="157"/>
      <c r="C450" s="25" t="s">
        <v>216</v>
      </c>
      <c r="D450" s="36">
        <v>113700</v>
      </c>
      <c r="E450" s="36">
        <v>120000</v>
      </c>
      <c r="F450" s="61">
        <f t="shared" si="25"/>
        <v>1.0554089709762533</v>
      </c>
    </row>
    <row r="451" spans="1:6" ht="15" customHeight="1">
      <c r="A451" s="27"/>
      <c r="B451" s="158" t="s">
        <v>90</v>
      </c>
      <c r="C451" s="147" t="s">
        <v>91</v>
      </c>
      <c r="D451" s="140">
        <f>D452</f>
        <v>985300</v>
      </c>
      <c r="E451" s="140">
        <v>1039340</v>
      </c>
      <c r="F451" s="137">
        <f t="shared" si="25"/>
        <v>1.054846239723942</v>
      </c>
    </row>
    <row r="452" spans="1:6" ht="15" customHeight="1">
      <c r="A452" s="27"/>
      <c r="B452" s="158"/>
      <c r="C452" s="30" t="s">
        <v>248</v>
      </c>
      <c r="D452" s="31">
        <v>985300</v>
      </c>
      <c r="E452" s="31">
        <v>1039340</v>
      </c>
      <c r="F452" s="61">
        <f t="shared" si="25"/>
        <v>1.054846239723942</v>
      </c>
    </row>
    <row r="453" spans="1:6" ht="15" customHeight="1">
      <c r="A453" s="27"/>
      <c r="B453" s="155" t="s">
        <v>92</v>
      </c>
      <c r="C453" s="126" t="s">
        <v>26</v>
      </c>
      <c r="D453" s="120">
        <v>122346</v>
      </c>
      <c r="E453" s="120">
        <f>E455</f>
        <v>188000</v>
      </c>
      <c r="F453" s="131">
        <f t="shared" si="25"/>
        <v>1.5366256354927827</v>
      </c>
    </row>
    <row r="454" spans="1:6" ht="15" customHeight="1">
      <c r="A454" s="27"/>
      <c r="B454" s="158"/>
      <c r="C454" s="42" t="s">
        <v>4</v>
      </c>
      <c r="D454" s="29"/>
      <c r="E454" s="29"/>
      <c r="F454" s="59"/>
    </row>
    <row r="455" spans="1:6" ht="15" customHeight="1">
      <c r="A455" s="27"/>
      <c r="B455" s="158"/>
      <c r="C455" s="30" t="s">
        <v>7</v>
      </c>
      <c r="D455" s="31">
        <f>SUM(D456:D458)</f>
        <v>124346</v>
      </c>
      <c r="E455" s="31">
        <f>SUM(E456:E458)</f>
        <v>188000</v>
      </c>
      <c r="F455" s="60">
        <f aca="true" t="shared" si="26" ref="F455:F460">E455/D455</f>
        <v>1.5119103147668602</v>
      </c>
    </row>
    <row r="456" spans="1:6" ht="15" customHeight="1">
      <c r="A456" s="27"/>
      <c r="B456" s="158"/>
      <c r="C456" s="33" t="s">
        <v>6</v>
      </c>
      <c r="D456" s="31">
        <v>0</v>
      </c>
      <c r="E456" s="31">
        <v>1000</v>
      </c>
      <c r="F456" s="60"/>
    </row>
    <row r="457" spans="1:6" ht="15" customHeight="1">
      <c r="A457" s="27"/>
      <c r="B457" s="158"/>
      <c r="C457" s="33" t="s">
        <v>217</v>
      </c>
      <c r="D457" s="31">
        <v>45000</v>
      </c>
      <c r="E457" s="31">
        <v>45000</v>
      </c>
      <c r="F457" s="60">
        <f t="shared" si="26"/>
        <v>1</v>
      </c>
    </row>
    <row r="458" spans="1:6" ht="15" customHeight="1">
      <c r="A458" s="34"/>
      <c r="B458" s="157"/>
      <c r="C458" s="88" t="s">
        <v>8</v>
      </c>
      <c r="D458" s="36">
        <v>79346</v>
      </c>
      <c r="E458" s="36">
        <v>142000</v>
      </c>
      <c r="F458" s="61">
        <f t="shared" si="26"/>
        <v>1.7896302271065965</v>
      </c>
    </row>
    <row r="459" spans="1:6" s="5" customFormat="1" ht="17.25" customHeight="1">
      <c r="A459" s="20" t="s">
        <v>93</v>
      </c>
      <c r="B459" s="154"/>
      <c r="C459" s="75" t="s">
        <v>94</v>
      </c>
      <c r="D459" s="28">
        <f>D460</f>
        <v>143000</v>
      </c>
      <c r="E459" s="28">
        <f>E460</f>
        <v>123000</v>
      </c>
      <c r="F459" s="87">
        <f t="shared" si="26"/>
        <v>0.8601398601398601</v>
      </c>
    </row>
    <row r="460" spans="1:6" ht="15" customHeight="1">
      <c r="A460" s="27"/>
      <c r="B460" s="155" t="s">
        <v>95</v>
      </c>
      <c r="C460" s="126" t="s">
        <v>96</v>
      </c>
      <c r="D460" s="120">
        <f>D462</f>
        <v>143000</v>
      </c>
      <c r="E460" s="120">
        <f>E462</f>
        <v>123000</v>
      </c>
      <c r="F460" s="131">
        <f t="shared" si="26"/>
        <v>0.8601398601398601</v>
      </c>
    </row>
    <row r="461" spans="1:6" ht="15" customHeight="1">
      <c r="A461" s="27"/>
      <c r="B461" s="158"/>
      <c r="C461" s="42" t="s">
        <v>4</v>
      </c>
      <c r="D461" s="29"/>
      <c r="E461" s="29"/>
      <c r="F461" s="59"/>
    </row>
    <row r="462" spans="1:6" ht="15" customHeight="1">
      <c r="A462" s="27"/>
      <c r="B462" s="158"/>
      <c r="C462" s="30" t="s">
        <v>7</v>
      </c>
      <c r="D462" s="31">
        <f>SUM(D463:D464)</f>
        <v>143000</v>
      </c>
      <c r="E462" s="31">
        <f>E463+E464</f>
        <v>123000</v>
      </c>
      <c r="F462" s="60">
        <f>E462/D462</f>
        <v>0.8601398601398601</v>
      </c>
    </row>
    <row r="463" spans="1:6" ht="15" customHeight="1">
      <c r="A463" s="27"/>
      <c r="B463" s="158"/>
      <c r="C463" s="38" t="s">
        <v>9</v>
      </c>
      <c r="D463" s="144">
        <v>90000</v>
      </c>
      <c r="E463" s="31">
        <v>90000</v>
      </c>
      <c r="F463" s="60">
        <f>E463/D464</f>
        <v>1.6981132075471699</v>
      </c>
    </row>
    <row r="464" spans="1:6" ht="15" customHeight="1">
      <c r="A464" s="27"/>
      <c r="B464" s="158"/>
      <c r="C464" s="51" t="s">
        <v>8</v>
      </c>
      <c r="D464" s="52">
        <v>53000</v>
      </c>
      <c r="E464" s="52">
        <v>33000</v>
      </c>
      <c r="F464" s="82">
        <f>E464/D464</f>
        <v>0.6226415094339622</v>
      </c>
    </row>
    <row r="465" spans="1:6" ht="15" customHeight="1">
      <c r="A465" s="27"/>
      <c r="B465" s="158"/>
      <c r="C465" s="166"/>
      <c r="D465" s="140"/>
      <c r="E465" s="140"/>
      <c r="F465" s="137"/>
    </row>
    <row r="466" spans="1:9" s="7" customFormat="1" ht="24.75" customHeight="1">
      <c r="A466" s="220" t="s">
        <v>97</v>
      </c>
      <c r="B466" s="220"/>
      <c r="C466" s="220"/>
      <c r="D466" s="91">
        <f>D9+D12+D17+D33+D42+D49+D62+D85+D100+D103+D111+D236+D260+D341+D359+D445+D448+D459</f>
        <v>124411020.9</v>
      </c>
      <c r="E466" s="91">
        <f>E9+E12+E17+E33+E42+E49+E62+E85+E100+E103+E111+E236+E260+E341+E359+E445+E448+E459</f>
        <v>171890718.52</v>
      </c>
      <c r="F466" s="92"/>
      <c r="G466" s="10"/>
      <c r="H466" s="3"/>
      <c r="I466" s="3"/>
    </row>
    <row r="467" spans="1:6" ht="15">
      <c r="A467" s="93"/>
      <c r="B467" s="93"/>
      <c r="C467" s="94"/>
      <c r="D467" s="95"/>
      <c r="E467" s="95"/>
      <c r="F467" s="95"/>
    </row>
    <row r="468" spans="1:8" ht="15">
      <c r="A468" s="93"/>
      <c r="B468" s="96"/>
      <c r="C468" s="96"/>
      <c r="D468" s="97" t="s">
        <v>177</v>
      </c>
      <c r="E468" s="216"/>
      <c r="F468" s="216"/>
      <c r="G468" s="224"/>
      <c r="H468" s="224"/>
    </row>
    <row r="469" spans="1:8" ht="15">
      <c r="A469" s="98"/>
      <c r="B469" s="98"/>
      <c r="C469" s="98"/>
      <c r="D469" s="98" t="s">
        <v>178</v>
      </c>
      <c r="E469" s="216"/>
      <c r="F469" s="216"/>
      <c r="G469" s="224"/>
      <c r="H469" s="224"/>
    </row>
    <row r="470" spans="1:8" ht="15">
      <c r="A470" s="98"/>
      <c r="B470" s="98"/>
      <c r="C470" s="98"/>
      <c r="D470" s="98" t="s">
        <v>179</v>
      </c>
      <c r="E470" s="216"/>
      <c r="F470" s="216"/>
      <c r="G470" s="224"/>
      <c r="H470" s="224"/>
    </row>
    <row r="471" spans="1:8" ht="15">
      <c r="A471" s="98"/>
      <c r="B471" s="98"/>
      <c r="C471" s="98"/>
      <c r="D471" s="98" t="s">
        <v>180</v>
      </c>
      <c r="E471" s="216"/>
      <c r="F471" s="216"/>
      <c r="G471" s="224"/>
      <c r="H471" s="224"/>
    </row>
    <row r="472" spans="1:8" ht="15">
      <c r="A472" s="98"/>
      <c r="B472" s="98"/>
      <c r="C472" s="98"/>
      <c r="D472" s="98"/>
      <c r="E472" s="216"/>
      <c r="F472" s="216"/>
      <c r="G472" s="224"/>
      <c r="H472" s="224"/>
    </row>
    <row r="473" spans="1:6" ht="6" customHeight="1">
      <c r="A473" s="98"/>
      <c r="B473" s="98"/>
      <c r="C473" s="98"/>
      <c r="D473" s="98"/>
      <c r="E473" s="216"/>
      <c r="F473" s="216"/>
    </row>
    <row r="474" spans="1:6" ht="15">
      <c r="A474" s="93"/>
      <c r="B474" s="93"/>
      <c r="C474" s="94" t="s">
        <v>121</v>
      </c>
      <c r="D474" s="84" t="e">
        <f>D475+D476+D477+D478</f>
        <v>#REF!</v>
      </c>
      <c r="E474" s="99">
        <f>E475+E476+E477+D478</f>
        <v>105549290</v>
      </c>
      <c r="F474" s="90"/>
    </row>
    <row r="475" spans="1:6" ht="15.75">
      <c r="A475" s="93"/>
      <c r="B475" s="93"/>
      <c r="C475" s="94" t="s">
        <v>117</v>
      </c>
      <c r="D475" s="99" t="e">
        <f>E21+E26+E46+E51+E53+E59+E66+E73+#REF!+E91+E115+E150+E162+E204+E210+E222+E234+E257+E264+E286+E314+E320+E347+E352+E357+E363+E375+E387+E394+E424+E456</f>
        <v>#REF!</v>
      </c>
      <c r="E475" s="208">
        <v>58503413</v>
      </c>
      <c r="F475" s="90"/>
    </row>
    <row r="476" spans="1:6" ht="15">
      <c r="A476" s="93"/>
      <c r="B476" s="93"/>
      <c r="C476" s="94" t="s">
        <v>118</v>
      </c>
      <c r="D476" s="84">
        <f>E16+E27+E37+E74+E84+E95+E116+E163+E258+E265+E287+E310+E315+E324+E333+E368+E395+E426+E436+E444+E447+E450+E452+E457+E463</f>
        <v>15383283</v>
      </c>
      <c r="E476" s="99">
        <v>15383283</v>
      </c>
      <c r="F476" s="90"/>
    </row>
    <row r="477" spans="1:6" ht="15">
      <c r="A477" s="93"/>
      <c r="B477" s="93"/>
      <c r="C477" s="94" t="s">
        <v>119</v>
      </c>
      <c r="D477" s="84" t="e">
        <f>E11+E14+E22+E28+E38+E41+E47+E55+E60+E67+E69+E75+E78+E82+E87+E92+E97+E99+E106+E107+E109+E110+E117+E151+E164+E205+E211+E223+E235+E240+E259+E266+E288+E316+E321+E326+E334+E343+E348+E353+E358+E364+E376+E388+E396+E405+E425+E440+#REF!+E458+E464</f>
        <v>#REF!</v>
      </c>
      <c r="E477" s="99">
        <v>30901515</v>
      </c>
      <c r="F477" s="90"/>
    </row>
    <row r="478" spans="1:6" ht="15">
      <c r="A478" s="93"/>
      <c r="B478" s="93"/>
      <c r="C478" s="94" t="s">
        <v>122</v>
      </c>
      <c r="D478" s="84">
        <v>761079</v>
      </c>
      <c r="E478" s="99"/>
      <c r="F478" s="99"/>
    </row>
    <row r="479" spans="1:6" ht="15">
      <c r="A479" s="93"/>
      <c r="B479" s="93"/>
      <c r="C479" s="94" t="s">
        <v>120</v>
      </c>
      <c r="D479" s="84">
        <v>66341429</v>
      </c>
      <c r="E479" s="99"/>
      <c r="F479" s="90"/>
    </row>
    <row r="480" spans="1:6" ht="13.5" customHeight="1">
      <c r="A480" s="93"/>
      <c r="B480" s="93"/>
      <c r="C480" s="168" t="s">
        <v>222</v>
      </c>
      <c r="D480" s="84" t="e">
        <f>D474+D479</f>
        <v>#REF!</v>
      </c>
      <c r="E480" s="99">
        <f>E474+D479</f>
        <v>171890719</v>
      </c>
      <c r="F480" s="90"/>
    </row>
    <row r="481" spans="1:6" ht="15">
      <c r="A481" s="93"/>
      <c r="B481" s="93"/>
      <c r="C481" s="94"/>
      <c r="D481" s="90"/>
      <c r="E481" s="99"/>
      <c r="F481" s="90"/>
    </row>
    <row r="482" spans="1:6" ht="15">
      <c r="A482" s="93"/>
      <c r="B482" s="93"/>
      <c r="C482" s="94"/>
      <c r="D482" s="90"/>
      <c r="E482" s="90"/>
      <c r="F482" s="90"/>
    </row>
    <row r="483" spans="1:6" ht="15">
      <c r="A483" s="93"/>
      <c r="B483" s="93"/>
      <c r="C483" s="94"/>
      <c r="D483" s="90"/>
      <c r="E483" s="90"/>
      <c r="F483" s="90"/>
    </row>
    <row r="484" spans="1:6" ht="15">
      <c r="A484" s="93"/>
      <c r="B484" s="93"/>
      <c r="C484" s="94"/>
      <c r="D484" s="90"/>
      <c r="E484" s="90"/>
      <c r="F484" s="90"/>
    </row>
    <row r="485" spans="1:6" ht="15">
      <c r="A485" s="93"/>
      <c r="B485" s="93"/>
      <c r="C485" s="94"/>
      <c r="D485" s="90"/>
      <c r="E485" s="90"/>
      <c r="F485" s="90"/>
    </row>
    <row r="486" spans="1:6" ht="15">
      <c r="A486" s="93"/>
      <c r="B486" s="93"/>
      <c r="C486" s="94"/>
      <c r="D486" s="90"/>
      <c r="E486" s="90"/>
      <c r="F486" s="90"/>
    </row>
    <row r="487" spans="1:6" ht="14.25">
      <c r="A487" s="100"/>
      <c r="B487" s="100"/>
      <c r="C487" s="101"/>
      <c r="D487" s="102"/>
      <c r="E487" s="102"/>
      <c r="F487" s="102"/>
    </row>
    <row r="488" spans="1:6" ht="14.25">
      <c r="A488" s="100"/>
      <c r="B488" s="100"/>
      <c r="C488" s="101"/>
      <c r="D488" s="102"/>
      <c r="E488" s="102"/>
      <c r="F488" s="102"/>
    </row>
    <row r="489" spans="1:6" ht="14.25">
      <c r="A489" s="100"/>
      <c r="B489" s="100"/>
      <c r="C489" s="101"/>
      <c r="D489" s="102"/>
      <c r="E489" s="102"/>
      <c r="F489" s="102"/>
    </row>
    <row r="490" spans="1:6" ht="14.25">
      <c r="A490" s="100"/>
      <c r="B490" s="100"/>
      <c r="C490" s="101"/>
      <c r="D490" s="102"/>
      <c r="E490" s="102"/>
      <c r="F490" s="102"/>
    </row>
    <row r="491" spans="1:6" ht="14.25">
      <c r="A491" s="100"/>
      <c r="B491" s="100"/>
      <c r="C491" s="101"/>
      <c r="D491" s="102"/>
      <c r="E491" s="102"/>
      <c r="F491" s="102"/>
    </row>
    <row r="492" spans="1:6" ht="14.25">
      <c r="A492" s="100"/>
      <c r="B492" s="100"/>
      <c r="C492" s="101"/>
      <c r="D492" s="102"/>
      <c r="E492" s="102"/>
      <c r="F492" s="102"/>
    </row>
    <row r="493" spans="1:6" ht="14.25">
      <c r="A493" s="100"/>
      <c r="B493" s="100"/>
      <c r="C493" s="101"/>
      <c r="D493" s="102"/>
      <c r="E493" s="102"/>
      <c r="F493" s="102"/>
    </row>
    <row r="494" spans="1:6" ht="14.25">
      <c r="A494" s="100"/>
      <c r="B494" s="100"/>
      <c r="C494" s="101"/>
      <c r="D494" s="102"/>
      <c r="E494" s="102"/>
      <c r="F494" s="102"/>
    </row>
    <row r="495" spans="1:6" ht="14.25">
      <c r="A495" s="100"/>
      <c r="B495" s="100"/>
      <c r="C495" s="101"/>
      <c r="D495" s="102"/>
      <c r="E495" s="102"/>
      <c r="F495" s="102"/>
    </row>
    <row r="496" spans="1:6" ht="14.25">
      <c r="A496" s="100"/>
      <c r="B496" s="100"/>
      <c r="C496" s="101"/>
      <c r="D496" s="102"/>
      <c r="E496" s="102"/>
      <c r="F496" s="102"/>
    </row>
    <row r="497" spans="1:6" ht="14.25">
      <c r="A497" s="100"/>
      <c r="B497" s="100"/>
      <c r="C497" s="101"/>
      <c r="D497" s="102"/>
      <c r="E497" s="102"/>
      <c r="F497" s="102"/>
    </row>
    <row r="498" spans="1:6" ht="14.25">
      <c r="A498" s="100"/>
      <c r="B498" s="100"/>
      <c r="C498" s="101"/>
      <c r="D498" s="102"/>
      <c r="E498" s="102"/>
      <c r="F498" s="102"/>
    </row>
    <row r="499" spans="1:6" ht="14.25">
      <c r="A499" s="100"/>
      <c r="B499" s="100"/>
      <c r="C499" s="101"/>
      <c r="D499" s="102"/>
      <c r="E499" s="102"/>
      <c r="F499" s="102"/>
    </row>
    <row r="500" spans="1:6" ht="14.25">
      <c r="A500" s="100"/>
      <c r="B500" s="100"/>
      <c r="C500" s="101"/>
      <c r="D500" s="102"/>
      <c r="E500" s="102"/>
      <c r="F500" s="102"/>
    </row>
    <row r="501" spans="1:6" ht="14.25">
      <c r="A501" s="100"/>
      <c r="B501" s="100"/>
      <c r="C501" s="101"/>
      <c r="D501" s="102"/>
      <c r="E501" s="102"/>
      <c r="F501" s="102"/>
    </row>
    <row r="502" spans="1:6" ht="14.25">
      <c r="A502" s="100"/>
      <c r="B502" s="100"/>
      <c r="C502" s="101"/>
      <c r="D502" s="102"/>
      <c r="E502" s="102"/>
      <c r="F502" s="102"/>
    </row>
    <row r="503" spans="1:6" ht="14.25">
      <c r="A503" s="100"/>
      <c r="B503" s="100"/>
      <c r="C503" s="101"/>
      <c r="D503" s="102"/>
      <c r="E503" s="102"/>
      <c r="F503" s="102"/>
    </row>
    <row r="504" spans="1:6" ht="14.25">
      <c r="A504" s="100"/>
      <c r="B504" s="100"/>
      <c r="C504" s="101"/>
      <c r="D504" s="102"/>
      <c r="E504" s="102"/>
      <c r="F504" s="102"/>
    </row>
    <row r="505" spans="1:6" ht="14.25">
      <c r="A505" s="100"/>
      <c r="B505" s="100"/>
      <c r="C505" s="101"/>
      <c r="D505" s="102"/>
      <c r="E505" s="102"/>
      <c r="F505" s="102"/>
    </row>
    <row r="506" spans="1:6" ht="14.25">
      <c r="A506" s="100"/>
      <c r="B506" s="100"/>
      <c r="C506" s="101"/>
      <c r="D506" s="102"/>
      <c r="E506" s="102"/>
      <c r="F506" s="102"/>
    </row>
    <row r="507" spans="1:6" ht="14.25">
      <c r="A507" s="100"/>
      <c r="B507" s="100"/>
      <c r="C507" s="101"/>
      <c r="D507" s="102"/>
      <c r="E507" s="102"/>
      <c r="F507" s="102"/>
    </row>
    <row r="508" spans="1:6" ht="14.25">
      <c r="A508" s="100"/>
      <c r="B508" s="100"/>
      <c r="C508" s="101"/>
      <c r="D508" s="102"/>
      <c r="E508" s="102"/>
      <c r="F508" s="102"/>
    </row>
    <row r="509" spans="1:6" ht="14.25">
      <c r="A509" s="100"/>
      <c r="B509" s="100"/>
      <c r="C509" s="101"/>
      <c r="D509" s="102"/>
      <c r="E509" s="102"/>
      <c r="F509" s="102"/>
    </row>
    <row r="510" spans="1:6" ht="14.25">
      <c r="A510" s="100"/>
      <c r="B510" s="100"/>
      <c r="C510" s="101"/>
      <c r="D510" s="102"/>
      <c r="E510" s="102"/>
      <c r="F510" s="102"/>
    </row>
    <row r="511" spans="1:6" ht="14.25">
      <c r="A511" s="100"/>
      <c r="B511" s="100"/>
      <c r="C511" s="101"/>
      <c r="D511" s="102"/>
      <c r="E511" s="102"/>
      <c r="F511" s="102"/>
    </row>
    <row r="512" spans="1:6" ht="14.25">
      <c r="A512" s="100"/>
      <c r="B512" s="100"/>
      <c r="C512" s="101"/>
      <c r="D512" s="102"/>
      <c r="E512" s="102"/>
      <c r="F512" s="102"/>
    </row>
    <row r="513" spans="1:6" ht="14.25">
      <c r="A513" s="100"/>
      <c r="B513" s="100"/>
      <c r="C513" s="101"/>
      <c r="D513" s="102"/>
      <c r="E513" s="102"/>
      <c r="F513" s="102"/>
    </row>
    <row r="514" spans="1:6" ht="14.25">
      <c r="A514" s="100"/>
      <c r="B514" s="100"/>
      <c r="C514" s="101"/>
      <c r="D514" s="102"/>
      <c r="E514" s="102"/>
      <c r="F514" s="102"/>
    </row>
    <row r="515" spans="1:6" ht="14.25">
      <c r="A515" s="100"/>
      <c r="B515" s="100"/>
      <c r="C515" s="101"/>
      <c r="D515" s="102"/>
      <c r="E515" s="102"/>
      <c r="F515" s="102"/>
    </row>
    <row r="516" spans="1:6" ht="14.25">
      <c r="A516" s="100"/>
      <c r="B516" s="100"/>
      <c r="C516" s="101"/>
      <c r="D516" s="102"/>
      <c r="E516" s="102"/>
      <c r="F516" s="102"/>
    </row>
    <row r="517" spans="1:6" ht="14.25">
      <c r="A517" s="100"/>
      <c r="B517" s="100"/>
      <c r="C517" s="101"/>
      <c r="D517" s="102"/>
      <c r="E517" s="102"/>
      <c r="F517" s="102"/>
    </row>
  </sheetData>
  <sheetProtection/>
  <mergeCells count="18">
    <mergeCell ref="E470:F470"/>
    <mergeCell ref="E471:F471"/>
    <mergeCell ref="E472:F472"/>
    <mergeCell ref="G472:H472"/>
    <mergeCell ref="G468:H468"/>
    <mergeCell ref="G469:H469"/>
    <mergeCell ref="G470:H470"/>
    <mergeCell ref="G471:H471"/>
    <mergeCell ref="F5:F7"/>
    <mergeCell ref="E473:F473"/>
    <mergeCell ref="E1:F1"/>
    <mergeCell ref="D4:F4"/>
    <mergeCell ref="A2:F2"/>
    <mergeCell ref="A466:C466"/>
    <mergeCell ref="C5:C7"/>
    <mergeCell ref="A3:F3"/>
    <mergeCell ref="E468:F468"/>
    <mergeCell ref="E469:F469"/>
  </mergeCells>
  <printOptions horizontalCentered="1"/>
  <pageMargins left="0.28" right="0.26" top="0.3937007874015748" bottom="0.38" header="0.35433070866141736" footer="0.36"/>
  <pageSetup horizontalDpi="300" verticalDpi="300" orientation="portrait" paperSize="9" r:id="rId1"/>
  <rowBreaks count="9" manualBreakCount="9">
    <brk id="48" max="5" man="1"/>
    <brk id="93" max="5" man="1"/>
    <brk id="140" max="5" man="1"/>
    <brk id="190" max="5" man="1"/>
    <brk id="235" max="5" man="1"/>
    <brk id="282" max="5" man="1"/>
    <brk id="329" max="5" man="1"/>
    <brk id="376" max="5" man="1"/>
    <brk id="42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 Cieszyn </dc:creator>
  <cp:keywords/>
  <dc:description/>
  <cp:lastModifiedBy>stefkak</cp:lastModifiedBy>
  <cp:lastPrinted>2008-11-17T10:14:19Z</cp:lastPrinted>
  <dcterms:created xsi:type="dcterms:W3CDTF">2000-10-31T08:46:33Z</dcterms:created>
  <dcterms:modified xsi:type="dcterms:W3CDTF">2009-01-16T09:18:16Z</dcterms:modified>
  <cp:category/>
  <cp:version/>
  <cp:contentType/>
  <cp:contentStatus/>
</cp:coreProperties>
</file>