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Zał-2" sheetId="1" r:id="rId1"/>
  </sheets>
  <definedNames>
    <definedName name="_xlnm.Print_Area" localSheetId="0">'Zał-2'!$A$1:$Q$207</definedName>
    <definedName name="_xlnm.Print_Titles" localSheetId="0">'Zał-2'!$6:$11</definedName>
  </definedNames>
  <calcPr fullCalcOnLoad="1"/>
</workbook>
</file>

<file path=xl/sharedStrings.xml><?xml version="1.0" encoding="utf-8"?>
<sst xmlns="http://schemas.openxmlformats.org/spreadsheetml/2006/main" count="269" uniqueCount="167">
  <si>
    <t>Dział</t>
  </si>
  <si>
    <t>Rozdział</t>
  </si>
  <si>
    <t>Wyszczególnienie</t>
  </si>
  <si>
    <t>Planowane wykonanie wydatków za 2009 rok</t>
  </si>
  <si>
    <t>Wydatki majątkowe</t>
  </si>
  <si>
    <t>Wydatki na programy finansowane z udziałem środków o których mowa w art.. 5 ust. 1 pkt 2 i 3</t>
  </si>
  <si>
    <t>pozostałe wydatki</t>
  </si>
  <si>
    <t xml:space="preserve">      </t>
  </si>
  <si>
    <t>Pozostała działalność</t>
  </si>
  <si>
    <t>Transport i łączność</t>
  </si>
  <si>
    <t>60014</t>
  </si>
  <si>
    <t>Drogi publiczne powiatowe</t>
  </si>
  <si>
    <t>Gospodarka mieszkaniowa</t>
  </si>
  <si>
    <t>Gospodarka gruntami i nieruchomościami</t>
  </si>
  <si>
    <t>Działalność usługowa</t>
  </si>
  <si>
    <t>Administracja publiczna</t>
  </si>
  <si>
    <t>Urzędy wojewódzkie</t>
  </si>
  <si>
    <t>Starostwa powiatowe</t>
  </si>
  <si>
    <t>Promocja jednostek samorządu terytorialnego</t>
  </si>
  <si>
    <t>Bezpieczeństwo publiczne i ochrona przeciwpożarowa</t>
  </si>
  <si>
    <t>Komendy Powiatowe Państwowej Straży Pożarnej</t>
  </si>
  <si>
    <t>Obrona cywilna</t>
  </si>
  <si>
    <t>Zarządzanie kryzysowe</t>
  </si>
  <si>
    <t>Obsługa długu publicznego</t>
  </si>
  <si>
    <t>Obsługa papierów wartościowych, kredytów i pożyczek jednostek samorządu terytorialnego</t>
  </si>
  <si>
    <t>Różne rozliczenia</t>
  </si>
  <si>
    <t>Oświata i wychowanie</t>
  </si>
  <si>
    <t>Stołówki szkolne</t>
  </si>
  <si>
    <t>Ochrona zdrowia</t>
  </si>
  <si>
    <t>Pomoc społeczna</t>
  </si>
  <si>
    <t>Domy Pomocy Społecznej</t>
  </si>
  <si>
    <t>Pozostałe zadania w zakkresie polityki społecznej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</si>
  <si>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</si>
  <si>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</si>
  <si>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</si>
  <si>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</si>
  <si>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Kultura i ochrona dziedzictwa narodowego</t>
  </si>
  <si>
    <t>Biblioteki</t>
  </si>
  <si>
    <t>Kultura fizyczna i sport</t>
  </si>
  <si>
    <t>Zadania w zakresie kultury fizycznej i sportu</t>
  </si>
  <si>
    <t>Ogółem wydatki:</t>
  </si>
  <si>
    <t>Wydatki jednostek 
budżetowych na:</t>
  </si>
  <si>
    <t>wynagrodzenia i składki od nich naliczane</t>
  </si>
  <si>
    <t>wydatki związane z realizacją zadań statutowych jednostek budżetowych</t>
  </si>
  <si>
    <t>Dotacje na zadania bieżące</t>
  </si>
  <si>
    <t>Świadczenia na rzecz osób fizycznych</t>
  </si>
  <si>
    <t>w tym:</t>
  </si>
  <si>
    <t>Wypłaty z tytułu poreczeń i gwarancji</t>
  </si>
  <si>
    <t>Obsługa długu</t>
  </si>
  <si>
    <t>Łączna kwota planowanych wydatków
(5+6)</t>
  </si>
  <si>
    <t>Wydatki budżetu powiatu na 2010 rok
wg działów i rozdziałów klasyfikacji budżetowej</t>
  </si>
  <si>
    <t>020</t>
  </si>
  <si>
    <t>Leśnictwo</t>
  </si>
  <si>
    <t>02001</t>
  </si>
  <si>
    <t>Gospodarka leśna</t>
  </si>
  <si>
    <t>02002</t>
  </si>
  <si>
    <t>Nadzór nad gospodarką leśną</t>
  </si>
  <si>
    <t>60013</t>
  </si>
  <si>
    <t>Drogi publiczne wojewódzkie</t>
  </si>
  <si>
    <t>630</t>
  </si>
  <si>
    <t>63003</t>
  </si>
  <si>
    <t>jendostki odp. za realziację</t>
  </si>
  <si>
    <t>Turystyka</t>
  </si>
  <si>
    <t>Zadania w zakresie upowszechniania turystyki</t>
  </si>
  <si>
    <t>63095</t>
  </si>
  <si>
    <t>71012</t>
  </si>
  <si>
    <t>71013</t>
  </si>
  <si>
    <t>Ośrodki dokumentacji geodezyjnej i kartograficznej</t>
  </si>
  <si>
    <t>Prace geodezyjne i kartograficzne (nieinwestycyjne)</t>
  </si>
  <si>
    <t>71014</t>
  </si>
  <si>
    <t>Opracowania geodezyjne i kartograficzne</t>
  </si>
  <si>
    <t>71015</t>
  </si>
  <si>
    <t>Nadzór budowlany</t>
  </si>
  <si>
    <t>Rady powiatów</t>
  </si>
  <si>
    <t>Kwalifikacja wojskowa</t>
  </si>
  <si>
    <t>Komendy powiatowe Policji</t>
  </si>
  <si>
    <t>Rezerwy ogólne i celowe w tym:</t>
  </si>
  <si>
    <t xml:space="preserve"> -  rezerwa ogólna</t>
  </si>
  <si>
    <t xml:space="preserve"> - rezerwa celowa oświatowa</t>
  </si>
  <si>
    <t xml:space="preserve"> - rezerwa celowa na wkłady własne do projektów w dziedzinie kultury</t>
  </si>
  <si>
    <t>Licea ogólnokształcące</t>
  </si>
  <si>
    <t>II LO Cieszyn</t>
  </si>
  <si>
    <t>ZSO Skoczów</t>
  </si>
  <si>
    <t>I LO Cieszyn</t>
  </si>
  <si>
    <t>ZSO Wisła</t>
  </si>
  <si>
    <t>ZSP nr 1 Cieszyn</t>
  </si>
  <si>
    <t>ZSP Ustroń</t>
  </si>
  <si>
    <t>ZSP Istebna</t>
  </si>
  <si>
    <t>SP - W. Edukacji</t>
  </si>
  <si>
    <t>Licea profilowane</t>
  </si>
  <si>
    <t>Szkoły zawodowe</t>
  </si>
  <si>
    <t>ZSZ Skoczów</t>
  </si>
  <si>
    <t>ZSEG Cieszyn</t>
  </si>
  <si>
    <t>ZSGH Wisła</t>
  </si>
  <si>
    <t>ZSB Cieszyn</t>
  </si>
  <si>
    <t>ZSR Międzyświeć</t>
  </si>
  <si>
    <t>ZST Cieszyn</t>
  </si>
  <si>
    <t>Centra kształcenia ustawicznego i praktycznego oraz ośroidki dokształcania zawodowego</t>
  </si>
  <si>
    <t>CKP Bażanowice</t>
  </si>
  <si>
    <t>Dokształcanie i doskonalenie nauczycieli</t>
  </si>
  <si>
    <t>W. Edukacji</t>
  </si>
  <si>
    <t xml:space="preserve">ZST Cieszyn </t>
  </si>
  <si>
    <t>Szpitale ogólne</t>
  </si>
  <si>
    <t>Składki na ubezpieczenia zdrowotne oraz świadczenia dla osób nie objętych obowiązkiem ubezpieczenia zdrowotnego</t>
  </si>
  <si>
    <t>Placówki opiekuńczo - wychowawcze</t>
  </si>
  <si>
    <t>DD Cieszyn</t>
  </si>
  <si>
    <t>OPDiR DD Miedzyświeć</t>
  </si>
  <si>
    <t xml:space="preserve">PCPR </t>
  </si>
  <si>
    <t>PCPR usamodzielnienia</t>
  </si>
  <si>
    <t>DPS Cieszyn</t>
  </si>
  <si>
    <t>DPS Kończyce Małe</t>
  </si>
  <si>
    <t>DPS Pogórze</t>
  </si>
  <si>
    <t>DPS Skoczów</t>
  </si>
  <si>
    <t>PCPR</t>
  </si>
  <si>
    <t>Ośrodki wsparcia</t>
  </si>
  <si>
    <t>Rodziny zastępcze</t>
  </si>
  <si>
    <t>Zadania w zakresie przeciwdziałania przemocy w rodzinie</t>
  </si>
  <si>
    <t>Powiatowe centra pomocy rodzinie</t>
  </si>
  <si>
    <t>Ośrodki adopcyjno - opiekuńcze</t>
  </si>
  <si>
    <t>Rehabilitacja zawodowa i społeczna</t>
  </si>
  <si>
    <t>PCPR (granty)</t>
  </si>
  <si>
    <t>PUP</t>
  </si>
  <si>
    <t>OPDiR DD Międzyświeć</t>
  </si>
  <si>
    <t>Zespoły do spraw orzekania o stopniuy niepełnosprawności</t>
  </si>
  <si>
    <t>Specjalne ośrodki szkolno - wychowawcze</t>
  </si>
  <si>
    <t>SOSW Cieszyn</t>
  </si>
  <si>
    <t>Wczesne wspomaganie rozwoju dziecka</t>
  </si>
  <si>
    <t>Poradnie psychologiczno - pedagogiczne</t>
  </si>
  <si>
    <t>PPP Cieszyn</t>
  </si>
  <si>
    <t>PPP Skoczów</t>
  </si>
  <si>
    <t>Placówki wychowwania pozaszkolnego</t>
  </si>
  <si>
    <t>OPP Koniaków</t>
  </si>
  <si>
    <t>Internaty i bursy szkolne</t>
  </si>
  <si>
    <t>Szkolne schroniska młodzieżowe</t>
  </si>
  <si>
    <t>SSM Ustroń -Dobka</t>
  </si>
  <si>
    <t>SSM Istebna</t>
  </si>
  <si>
    <t>Ośrodki rewalidacyjno - wychowawcze</t>
  </si>
  <si>
    <t>jed. ZFŚS</t>
  </si>
  <si>
    <t>Muzea</t>
  </si>
  <si>
    <t>Obiekty sportowe</t>
  </si>
  <si>
    <t>wydatki na świadczenia na rzecz osób fizycznych</t>
  </si>
  <si>
    <t>Wydatki 
bieżące
(7+8+9+10
+11+12+13+14+15)</t>
  </si>
  <si>
    <t>SP - WN</t>
  </si>
  <si>
    <t>SP - WZ</t>
  </si>
  <si>
    <t>RDD Zamarski</t>
  </si>
  <si>
    <t>SP</t>
  </si>
  <si>
    <t>PZDP</t>
  </si>
  <si>
    <t>Powiatowe Urzędy Pracy</t>
  </si>
  <si>
    <t>SP - WS</t>
  </si>
  <si>
    <t>SP - WT</t>
  </si>
  <si>
    <t>SP - ZN</t>
  </si>
  <si>
    <t>SP - WF</t>
  </si>
  <si>
    <t>SP - WG</t>
  </si>
  <si>
    <t>PINB</t>
  </si>
  <si>
    <t>SP - BR</t>
  </si>
  <si>
    <t>SP - WO</t>
  </si>
  <si>
    <t>SP - WK</t>
  </si>
  <si>
    <t>KP PSP</t>
  </si>
  <si>
    <t>SP - WI</t>
  </si>
  <si>
    <t>SP - WR</t>
  </si>
  <si>
    <t>SP - WE</t>
  </si>
  <si>
    <t>SP- WR</t>
  </si>
  <si>
    <t>Rozliczenia z tytułu poręczeń i gwarancji udzielonych przez Skarb Państwa lub jednostkom samorządu terytorialnego</t>
  </si>
  <si>
    <t>PUP(granty)</t>
  </si>
  <si>
    <t xml:space="preserve"> - rezerwa celowa na inwestycje i zakupy inwestycyjne</t>
  </si>
  <si>
    <t xml:space="preserve"> - rezerwa celowa na zadania w zakresie zarządzania kryzysowego</t>
  </si>
  <si>
    <t xml:space="preserve">Załącznik nr 2 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</si>
</sst>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10" xfId="0" applyFont="1" applyBorder="1" applyAlignment="1">
      <alignment vertical="top" wrapText="1"/>
    </xf>
    <xf numFmtId="43" fontId="25" fillId="0" borderId="1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72" fontId="2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vertical="top" wrapText="1"/>
    </xf>
    <xf numFmtId="43" fontId="24" fillId="0" borderId="1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43" fontId="25" fillId="0" borderId="0" xfId="0" applyNumberFormat="1" applyFont="1" applyAlignment="1">
      <alignment/>
    </xf>
    <xf numFmtId="41" fontId="25" fillId="0" borderId="0" xfId="0" applyNumberFormat="1" applyFont="1" applyAlignment="1">
      <alignment/>
    </xf>
    <xf numFmtId="175" fontId="25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21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3" fillId="0" borderId="0" xfId="0" applyFont="1" applyAlignment="1">
      <alignment/>
    </xf>
    <xf numFmtId="43" fontId="25" fillId="0" borderId="10" xfId="0" applyNumberFormat="1" applyFont="1" applyBorder="1" applyAlignment="1">
      <alignment vertical="top" wrapText="1"/>
    </xf>
    <xf numFmtId="43" fontId="25" fillId="0" borderId="10" xfId="0" applyNumberFormat="1" applyFont="1" applyBorder="1" applyAlignment="1">
      <alignment vertical="top" wrapText="1"/>
    </xf>
    <xf numFmtId="0" fontId="25" fillId="0" borderId="10" xfId="0" applyNumberFormat="1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right" vertical="center"/>
    </xf>
    <xf numFmtId="43" fontId="25" fillId="0" borderId="10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49" fontId="25" fillId="0" borderId="14" xfId="0" applyNumberFormat="1" applyFont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25" fillId="0" borderId="14" xfId="0" applyFont="1" applyBorder="1" applyAlignment="1">
      <alignment vertical="top" wrapText="1"/>
    </xf>
    <xf numFmtId="43" fontId="25" fillId="0" borderId="14" xfId="0" applyNumberFormat="1" applyFont="1" applyBorder="1" applyAlignment="1">
      <alignment horizontal="right" vertical="top" wrapText="1"/>
    </xf>
    <xf numFmtId="43" fontId="24" fillId="0" borderId="14" xfId="0" applyNumberFormat="1" applyFont="1" applyBorder="1" applyAlignment="1">
      <alignment horizontal="right" vertical="top" wrapText="1"/>
    </xf>
    <xf numFmtId="49" fontId="24" fillId="0" borderId="16" xfId="0" applyNumberFormat="1" applyFont="1" applyBorder="1" applyAlignment="1">
      <alignment horizontal="center" vertical="top" wrapText="1"/>
    </xf>
    <xf numFmtId="49" fontId="25" fillId="0" borderId="16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43" fontId="24" fillId="0" borderId="16" xfId="0" applyNumberFormat="1" applyFont="1" applyBorder="1" applyAlignment="1">
      <alignment horizontal="right" vertical="top" wrapText="1"/>
    </xf>
    <xf numFmtId="43" fontId="25" fillId="0" borderId="13" xfId="0" applyNumberFormat="1" applyFont="1" applyBorder="1" applyAlignment="1">
      <alignment horizontal="right" vertical="top" wrapText="1"/>
    </xf>
    <xf numFmtId="49" fontId="24" fillId="0" borderId="16" xfId="0" applyNumberFormat="1" applyFont="1" applyBorder="1" applyAlignment="1">
      <alignment horizontal="center" vertical="top" wrapText="1"/>
    </xf>
    <xf numFmtId="0" fontId="24" fillId="0" borderId="16" xfId="0" applyFont="1" applyBorder="1" applyAlignment="1">
      <alignment vertical="top" wrapText="1"/>
    </xf>
    <xf numFmtId="43" fontId="25" fillId="0" borderId="16" xfId="0" applyNumberFormat="1" applyFont="1" applyBorder="1" applyAlignment="1">
      <alignment horizontal="right" vertical="top" wrapText="1"/>
    </xf>
    <xf numFmtId="43" fontId="25" fillId="0" borderId="12" xfId="0" applyNumberFormat="1" applyFont="1" applyBorder="1" applyAlignment="1">
      <alignment horizontal="right" vertical="top" wrapText="1"/>
    </xf>
    <xf numFmtId="43" fontId="24" fillId="0" borderId="12" xfId="0" applyNumberFormat="1" applyFont="1" applyBorder="1" applyAlignment="1">
      <alignment horizontal="right" vertical="top" wrapText="1"/>
    </xf>
    <xf numFmtId="49" fontId="24" fillId="0" borderId="13" xfId="0" applyNumberFormat="1" applyFont="1" applyBorder="1" applyAlignment="1">
      <alignment horizontal="center" vertical="top" wrapText="1"/>
    </xf>
    <xf numFmtId="43" fontId="24" fillId="0" borderId="16" xfId="0" applyNumberFormat="1" applyFont="1" applyBorder="1" applyAlignment="1">
      <alignment horizontal="right" vertical="top" wrapText="1"/>
    </xf>
    <xf numFmtId="0" fontId="24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4" fillId="0" borderId="16" xfId="0" applyNumberFormat="1" applyFont="1" applyBorder="1" applyAlignment="1">
      <alignment horizontal="left" vertical="center" wrapText="1"/>
    </xf>
    <xf numFmtId="43" fontId="25" fillId="0" borderId="14" xfId="0" applyNumberFormat="1" applyFont="1" applyBorder="1" applyAlignment="1">
      <alignment horizontal="right" vertical="top" wrapText="1"/>
    </xf>
    <xf numFmtId="0" fontId="24" fillId="0" borderId="16" xfId="0" applyNumberFormat="1" applyFont="1" applyBorder="1" applyAlignment="1">
      <alignment horizontal="center" vertical="center"/>
    </xf>
    <xf numFmtId="172" fontId="24" fillId="0" borderId="16" xfId="0" applyNumberFormat="1" applyFont="1" applyBorder="1" applyAlignment="1">
      <alignment horizontal="right" vertical="center"/>
    </xf>
    <xf numFmtId="43" fontId="25" fillId="0" borderId="12" xfId="0" applyNumberFormat="1" applyFont="1" applyBorder="1" applyAlignment="1">
      <alignment horizontal="right" vertical="top" wrapText="1"/>
    </xf>
    <xf numFmtId="3" fontId="23" fillId="0" borderId="16" xfId="42" applyNumberFormat="1" applyFont="1" applyBorder="1" applyAlignment="1">
      <alignment horizontal="right" vertical="center" wrapText="1"/>
    </xf>
    <xf numFmtId="3" fontId="0" fillId="0" borderId="14" xfId="42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42" applyNumberFormat="1" applyFont="1" applyBorder="1" applyAlignment="1">
      <alignment horizontal="right" vertical="center" wrapText="1"/>
    </xf>
    <xf numFmtId="43" fontId="25" fillId="0" borderId="10" xfId="0" applyNumberFormat="1" applyFont="1" applyFill="1" applyBorder="1" applyAlignment="1">
      <alignment horizontal="right" vertical="top" wrapText="1"/>
    </xf>
    <xf numFmtId="43" fontId="25" fillId="0" borderId="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center"/>
    </xf>
    <xf numFmtId="181" fontId="25" fillId="0" borderId="10" xfId="0" applyNumberFormat="1" applyFont="1" applyBorder="1" applyAlignment="1">
      <alignment horizontal="center" vertical="center"/>
    </xf>
    <xf numFmtId="181" fontId="25" fillId="0" borderId="12" xfId="0" applyNumberFormat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5" xfId="0" applyFont="1" applyBorder="1" applyAlignment="1">
      <alignment vertical="top" wrapText="1"/>
    </xf>
    <xf numFmtId="49" fontId="25" fillId="0" borderId="15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43" fontId="25" fillId="0" borderId="10" xfId="0" applyNumberFormat="1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43" fontId="25" fillId="0" borderId="12" xfId="0" applyNumberFormat="1" applyFont="1" applyBorder="1" applyAlignment="1">
      <alignment horizontal="left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NumberFormat="1" applyFont="1" applyBorder="1" applyAlignment="1">
      <alignment horizontal="left" vertical="center"/>
    </xf>
    <xf numFmtId="0" fontId="25" fillId="0" borderId="12" xfId="0" applyNumberFormat="1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top" wrapText="1"/>
    </xf>
    <xf numFmtId="0" fontId="24" fillId="0" borderId="14" xfId="0" applyFont="1" applyBorder="1" applyAlignment="1">
      <alignment vertical="top" wrapText="1"/>
    </xf>
    <xf numFmtId="43" fontId="25" fillId="0" borderId="10" xfId="0" applyNumberFormat="1" applyFont="1" applyBorder="1" applyAlignment="1">
      <alignment horizontal="left" vertical="top" wrapText="1"/>
    </xf>
    <xf numFmtId="43" fontId="25" fillId="0" borderId="14" xfId="0" applyNumberFormat="1" applyFont="1" applyBorder="1" applyAlignment="1">
      <alignment horizontal="left" vertical="top" wrapText="1"/>
    </xf>
    <xf numFmtId="43" fontId="25" fillId="0" borderId="12" xfId="0" applyNumberFormat="1" applyFont="1" applyBorder="1" applyAlignment="1">
      <alignment horizontal="left" vertical="top" wrapText="1"/>
    </xf>
    <xf numFmtId="172" fontId="25" fillId="0" borderId="10" xfId="0" applyNumberFormat="1" applyFont="1" applyBorder="1" applyAlignment="1">
      <alignment horizontal="left" vertical="center"/>
    </xf>
    <xf numFmtId="43" fontId="25" fillId="0" borderId="13" xfId="0" applyNumberFormat="1" applyFont="1" applyBorder="1" applyAlignment="1">
      <alignment horizontal="left" vertical="top" wrapText="1"/>
    </xf>
    <xf numFmtId="43" fontId="25" fillId="0" borderId="18" xfId="0" applyNumberFormat="1" applyFont="1" applyBorder="1" applyAlignment="1">
      <alignment horizontal="left" vertical="top" wrapText="1"/>
    </xf>
    <xf numFmtId="43" fontId="25" fillId="0" borderId="19" xfId="0" applyNumberFormat="1" applyFont="1" applyBorder="1" applyAlignment="1">
      <alignment horizontal="left" vertical="top" wrapText="1"/>
    </xf>
    <xf numFmtId="43" fontId="25" fillId="0" borderId="18" xfId="0" applyNumberFormat="1" applyFont="1" applyBorder="1" applyAlignment="1">
      <alignment horizontal="left" vertical="top" wrapText="1"/>
    </xf>
    <xf numFmtId="43" fontId="25" fillId="0" borderId="20" xfId="0" applyNumberFormat="1" applyFont="1" applyBorder="1" applyAlignment="1">
      <alignment horizontal="left" vertical="top" wrapText="1"/>
    </xf>
    <xf numFmtId="43" fontId="24" fillId="0" borderId="16" xfId="0" applyNumberFormat="1" applyFont="1" applyBorder="1" applyAlignment="1">
      <alignment horizontal="center" vertical="center" wrapText="1"/>
    </xf>
    <xf numFmtId="43" fontId="25" fillId="0" borderId="18" xfId="0" applyNumberFormat="1" applyFont="1" applyBorder="1" applyAlignment="1">
      <alignment vertical="top" wrapText="1"/>
    </xf>
    <xf numFmtId="43" fontId="25" fillId="0" borderId="20" xfId="0" applyNumberFormat="1" applyFont="1" applyBorder="1" applyAlignment="1">
      <alignment vertical="top" wrapText="1"/>
    </xf>
    <xf numFmtId="43" fontId="25" fillId="0" borderId="19" xfId="0" applyNumberFormat="1" applyFont="1" applyBorder="1" applyAlignment="1">
      <alignment vertical="top" wrapText="1"/>
    </xf>
    <xf numFmtId="181" fontId="25" fillId="0" borderId="18" xfId="0" applyNumberFormat="1" applyFont="1" applyBorder="1" applyAlignment="1">
      <alignment vertical="top" wrapText="1"/>
    </xf>
    <xf numFmtId="181" fontId="25" fillId="0" borderId="20" xfId="0" applyNumberFormat="1" applyFont="1" applyBorder="1" applyAlignment="1">
      <alignment vertical="top" wrapText="1"/>
    </xf>
    <xf numFmtId="181" fontId="25" fillId="0" borderId="21" xfId="0" applyNumberFormat="1" applyFont="1" applyBorder="1" applyAlignment="1">
      <alignment vertical="top" wrapText="1"/>
    </xf>
    <xf numFmtId="172" fontId="25" fillId="0" borderId="10" xfId="0" applyNumberFormat="1" applyFont="1" applyBorder="1" applyAlignment="1">
      <alignment horizontal="left" vertical="top"/>
    </xf>
    <xf numFmtId="43" fontId="25" fillId="0" borderId="21" xfId="0" applyNumberFormat="1" applyFont="1" applyBorder="1" applyAlignment="1">
      <alignment vertical="top" wrapText="1"/>
    </xf>
    <xf numFmtId="43" fontId="25" fillId="0" borderId="22" xfId="0" applyNumberFormat="1" applyFont="1" applyBorder="1" applyAlignment="1">
      <alignment horizontal="left" vertical="top" wrapText="1"/>
    </xf>
    <xf numFmtId="3" fontId="23" fillId="0" borderId="16" xfId="0" applyNumberFormat="1" applyFont="1" applyBorder="1" applyAlignment="1">
      <alignment horizontal="right" vertical="center" wrapText="1"/>
    </xf>
    <xf numFmtId="3" fontId="23" fillId="0" borderId="16" xfId="42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26" fillId="0" borderId="14" xfId="42" applyNumberFormat="1" applyFont="1" applyBorder="1" applyAlignment="1">
      <alignment horizontal="right" vertical="center" wrapText="1"/>
    </xf>
    <xf numFmtId="3" fontId="0" fillId="0" borderId="14" xfId="42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26" fillId="0" borderId="12" xfId="42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23" fillId="0" borderId="16" xfId="0" applyNumberFormat="1" applyFont="1" applyBorder="1" applyAlignment="1">
      <alignment horizontal="right" vertical="center" wrapText="1"/>
    </xf>
    <xf numFmtId="3" fontId="0" fillId="0" borderId="14" xfId="42" applyNumberFormat="1" applyFont="1" applyBorder="1" applyAlignment="1">
      <alignment horizontal="right" vertical="center" wrapText="1"/>
    </xf>
    <xf numFmtId="3" fontId="0" fillId="0" borderId="12" xfId="42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8" xfId="42" applyNumberFormat="1" applyFont="1" applyBorder="1" applyAlignment="1">
      <alignment horizontal="right" vertical="center" wrapText="1"/>
    </xf>
    <xf numFmtId="3" fontId="0" fillId="0" borderId="22" xfId="0" applyNumberFormat="1" applyFont="1" applyBorder="1" applyAlignment="1">
      <alignment horizontal="right" vertical="center" wrapText="1"/>
    </xf>
    <xf numFmtId="3" fontId="0" fillId="0" borderId="22" xfId="42" applyNumberFormat="1" applyFont="1" applyBorder="1" applyAlignment="1">
      <alignment horizontal="right" vertical="center" wrapText="1"/>
    </xf>
    <xf numFmtId="3" fontId="23" fillId="0" borderId="13" xfId="0" applyNumberFormat="1" applyFont="1" applyBorder="1" applyAlignment="1">
      <alignment horizontal="right" vertical="center" wrapText="1"/>
    </xf>
    <xf numFmtId="3" fontId="0" fillId="0" borderId="13" xfId="42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8" xfId="42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42" applyNumberFormat="1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20" xfId="42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19" xfId="42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3" xfId="42" applyNumberFormat="1" applyFont="1" applyBorder="1" applyAlignment="1">
      <alignment horizontal="right" vertical="center" wrapText="1"/>
    </xf>
    <xf numFmtId="3" fontId="23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3" fontId="0" fillId="0" borderId="10" xfId="42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23" fillId="0" borderId="12" xfId="0" applyNumberFormat="1" applyFont="1" applyBorder="1" applyAlignment="1">
      <alignment horizontal="right" vertical="center" wrapText="1"/>
    </xf>
    <xf numFmtId="3" fontId="0" fillId="0" borderId="12" xfId="42" applyNumberFormat="1" applyFont="1" applyBorder="1" applyAlignment="1">
      <alignment horizontal="righ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8" xfId="42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20" xfId="42" applyNumberFormat="1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19" xfId="42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10" xfId="42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/>
    </xf>
    <xf numFmtId="3" fontId="0" fillId="0" borderId="21" xfId="42" applyNumberFormat="1" applyFont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23" fillId="0" borderId="12" xfId="42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1" xfId="42" applyNumberFormat="1" applyFont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42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20" xfId="0" applyNumberFormat="1" applyFont="1" applyBorder="1" applyAlignment="1">
      <alignment horizontal="right" vertical="center" wrapText="1"/>
    </xf>
    <xf numFmtId="3" fontId="0" fillId="0" borderId="20" xfId="42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3" fontId="0" fillId="0" borderId="19" xfId="42" applyNumberFormat="1" applyFont="1" applyBorder="1" applyAlignment="1">
      <alignment horizontal="right" vertical="center" wrapText="1"/>
    </xf>
    <xf numFmtId="43" fontId="25" fillId="0" borderId="23" xfId="0" applyNumberFormat="1" applyFont="1" applyBorder="1" applyAlignment="1">
      <alignment horizontal="left" vertical="top" wrapText="1"/>
    </xf>
    <xf numFmtId="3" fontId="0" fillId="0" borderId="23" xfId="0" applyNumberFormat="1" applyFont="1" applyBorder="1" applyAlignment="1">
      <alignment horizontal="right" vertical="center" wrapText="1"/>
    </xf>
    <xf numFmtId="3" fontId="0" fillId="0" borderId="23" xfId="42" applyNumberFormat="1" applyFont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2" xfId="42" applyNumberFormat="1" applyFont="1" applyBorder="1" applyAlignment="1">
      <alignment horizontal="right" vertical="center" wrapText="1"/>
    </xf>
    <xf numFmtId="3" fontId="0" fillId="0" borderId="10" xfId="42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43" fontId="25" fillId="0" borderId="18" xfId="0" applyNumberFormat="1" applyFont="1" applyFill="1" applyBorder="1" applyAlignment="1">
      <alignment vertical="top" wrapText="1"/>
    </xf>
    <xf numFmtId="43" fontId="25" fillId="0" borderId="20" xfId="0" applyNumberFormat="1" applyFont="1" applyFill="1" applyBorder="1" applyAlignment="1">
      <alignment vertical="top" wrapText="1"/>
    </xf>
    <xf numFmtId="43" fontId="25" fillId="0" borderId="19" xfId="0" applyNumberFormat="1" applyFont="1" applyFill="1" applyBorder="1" applyAlignment="1">
      <alignment vertical="top" wrapText="1"/>
    </xf>
    <xf numFmtId="0" fontId="26" fillId="0" borderId="0" xfId="0" applyFont="1" applyAlignment="1">
      <alignment/>
    </xf>
    <xf numFmtId="0" fontId="25" fillId="0" borderId="12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 wrapText="1"/>
    </xf>
    <xf numFmtId="172" fontId="25" fillId="0" borderId="10" xfId="0" applyNumberFormat="1" applyFont="1" applyFill="1" applyBorder="1" applyAlignment="1">
      <alignment horizontal="right" vertical="center"/>
    </xf>
    <xf numFmtId="172" fontId="25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25" fillId="0" borderId="25" xfId="0" applyFont="1" applyBorder="1" applyAlignment="1">
      <alignment horizontal="left" vertical="top" wrapText="1"/>
    </xf>
    <xf numFmtId="43" fontId="25" fillId="0" borderId="25" xfId="0" applyNumberFormat="1" applyFont="1" applyBorder="1" applyAlignment="1">
      <alignment horizontal="right" vertical="top" wrapText="1"/>
    </xf>
    <xf numFmtId="43" fontId="25" fillId="0" borderId="25" xfId="0" applyNumberFormat="1" applyFont="1" applyBorder="1" applyAlignment="1">
      <alignment horizontal="left" vertical="top" wrapText="1"/>
    </xf>
    <xf numFmtId="3" fontId="0" fillId="0" borderId="25" xfId="0" applyNumberFormat="1" applyFont="1" applyBorder="1" applyAlignment="1">
      <alignment horizontal="right" vertical="center" wrapText="1"/>
    </xf>
    <xf numFmtId="3" fontId="0" fillId="0" borderId="25" xfId="42" applyNumberFormat="1" applyFont="1" applyBorder="1" applyAlignment="1">
      <alignment horizontal="right" vertical="center" wrapText="1"/>
    </xf>
    <xf numFmtId="43" fontId="25" fillId="0" borderId="20" xfId="0" applyNumberFormat="1" applyFont="1" applyFill="1" applyBorder="1" applyAlignment="1">
      <alignment horizontal="left" vertical="top" wrapText="1"/>
    </xf>
    <xf numFmtId="3" fontId="0" fillId="0" borderId="20" xfId="0" applyNumberFormat="1" applyFont="1" applyFill="1" applyBorder="1" applyAlignment="1">
      <alignment horizontal="right" vertical="center" wrapText="1"/>
    </xf>
    <xf numFmtId="43" fontId="25" fillId="0" borderId="19" xfId="0" applyNumberFormat="1" applyFont="1" applyFill="1" applyBorder="1" applyAlignment="1">
      <alignment horizontal="left" vertical="top" wrapText="1"/>
    </xf>
    <xf numFmtId="0" fontId="25" fillId="0" borderId="26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 wrapText="1"/>
    </xf>
    <xf numFmtId="0" fontId="25" fillId="0" borderId="26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vertical="top" wrapText="1"/>
    </xf>
    <xf numFmtId="0" fontId="25" fillId="0" borderId="27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43" fontId="25" fillId="0" borderId="18" xfId="0" applyNumberFormat="1" applyFont="1" applyBorder="1" applyAlignment="1">
      <alignment vertical="top" wrapText="1"/>
    </xf>
    <xf numFmtId="3" fontId="0" fillId="0" borderId="18" xfId="42" applyNumberFormat="1" applyFont="1" applyFill="1" applyBorder="1" applyAlignment="1">
      <alignment horizontal="right" vertical="center" wrapText="1"/>
    </xf>
    <xf numFmtId="43" fontId="25" fillId="0" borderId="20" xfId="0" applyNumberFormat="1" applyFont="1" applyBorder="1" applyAlignment="1">
      <alignment vertical="top" wrapText="1"/>
    </xf>
    <xf numFmtId="3" fontId="0" fillId="0" borderId="20" xfId="42" applyNumberFormat="1" applyFont="1" applyFill="1" applyBorder="1" applyAlignment="1">
      <alignment horizontal="right" vertical="center" wrapText="1"/>
    </xf>
    <xf numFmtId="43" fontId="25" fillId="0" borderId="21" xfId="0" applyNumberFormat="1" applyFont="1" applyBorder="1" applyAlignment="1">
      <alignment vertical="top" wrapText="1"/>
    </xf>
    <xf numFmtId="3" fontId="0" fillId="0" borderId="21" xfId="42" applyNumberFormat="1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vertical="top" wrapText="1"/>
    </xf>
    <xf numFmtId="0" fontId="25" fillId="0" borderId="15" xfId="0" applyNumberFormat="1" applyFont="1" applyFill="1" applyBorder="1" applyAlignment="1">
      <alignment horizontal="left" vertical="center"/>
    </xf>
    <xf numFmtId="0" fontId="25" fillId="0" borderId="15" xfId="0" applyNumberFormat="1" applyFont="1" applyFill="1" applyBorder="1" applyAlignment="1">
      <alignment horizontal="left" vertical="center" wrapText="1"/>
    </xf>
    <xf numFmtId="172" fontId="25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4" xfId="42" applyNumberFormat="1" applyFont="1" applyFill="1" applyBorder="1" applyAlignment="1">
      <alignment horizontal="right" vertical="center" wrapText="1"/>
    </xf>
    <xf numFmtId="3" fontId="0" fillId="0" borderId="14" xfId="42" applyNumberFormat="1" applyFont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center" vertical="top" wrapText="1"/>
    </xf>
    <xf numFmtId="3" fontId="0" fillId="0" borderId="18" xfId="42" applyNumberFormat="1" applyFont="1" applyFill="1" applyBorder="1" applyAlignment="1">
      <alignment horizontal="right" vertical="center" wrapText="1"/>
    </xf>
    <xf numFmtId="3" fontId="0" fillId="0" borderId="20" xfId="42" applyNumberFormat="1" applyFont="1" applyFill="1" applyBorder="1" applyAlignment="1">
      <alignment horizontal="right" vertical="center" wrapText="1"/>
    </xf>
    <xf numFmtId="43" fontId="25" fillId="0" borderId="19" xfId="0" applyNumberFormat="1" applyFont="1" applyBorder="1" applyAlignment="1">
      <alignment vertical="top" wrapText="1"/>
    </xf>
    <xf numFmtId="3" fontId="0" fillId="0" borderId="19" xfId="42" applyNumberFormat="1" applyFont="1" applyFill="1" applyBorder="1" applyAlignment="1">
      <alignment horizontal="right" vertical="center" wrapText="1"/>
    </xf>
    <xf numFmtId="3" fontId="23" fillId="0" borderId="18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right" vertical="center" wrapText="1"/>
    </xf>
    <xf numFmtId="0" fontId="25" fillId="0" borderId="12" xfId="0" applyFont="1" applyFill="1" applyBorder="1" applyAlignment="1">
      <alignment vertical="top" wrapText="1"/>
    </xf>
    <xf numFmtId="43" fontId="25" fillId="0" borderId="29" xfId="0" applyNumberFormat="1" applyFont="1" applyBorder="1" applyAlignment="1">
      <alignment horizontal="left" vertical="top" wrapText="1"/>
    </xf>
    <xf numFmtId="3" fontId="0" fillId="0" borderId="29" xfId="0" applyNumberFormat="1" applyFont="1" applyBorder="1" applyAlignment="1">
      <alignment horizontal="right" vertical="center" wrapText="1"/>
    </xf>
    <xf numFmtId="3" fontId="0" fillId="0" borderId="29" xfId="42" applyNumberFormat="1" applyFont="1" applyBorder="1" applyAlignment="1">
      <alignment horizontal="right" vertical="center" wrapText="1"/>
    </xf>
    <xf numFmtId="43" fontId="25" fillId="0" borderId="17" xfId="0" applyNumberFormat="1" applyFont="1" applyBorder="1" applyAlignment="1">
      <alignment horizontal="left" vertical="top" wrapText="1"/>
    </xf>
    <xf numFmtId="3" fontId="0" fillId="0" borderId="17" xfId="0" applyNumberFormat="1" applyFont="1" applyBorder="1" applyAlignment="1">
      <alignment horizontal="right" vertical="center" wrapText="1"/>
    </xf>
    <xf numFmtId="3" fontId="0" fillId="0" borderId="17" xfId="42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12" xfId="0" applyFont="1" applyBorder="1" applyAlignment="1">
      <alignment horizontal="center" textRotation="90"/>
    </xf>
    <xf numFmtId="0" fontId="23" fillId="0" borderId="13" xfId="0" applyFont="1" applyBorder="1" applyAlignment="1">
      <alignment horizontal="center"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3" fillId="0" borderId="34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4" fillId="0" borderId="10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2" xfId="0" applyNumberFormat="1" applyFont="1" applyBorder="1" applyAlignment="1">
      <alignment horizontal="center" vertical="top" wrapText="1"/>
    </xf>
    <xf numFmtId="0" fontId="25" fillId="0" borderId="13" xfId="0" applyNumberFormat="1" applyFont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4" fillId="0" borderId="15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28" xfId="0" applyFont="1" applyFill="1" applyBorder="1" applyAlignment="1">
      <alignment horizontal="left" vertical="top" wrapText="1"/>
    </xf>
    <xf numFmtId="0" fontId="25" fillId="0" borderId="32" xfId="0" applyFont="1" applyFill="1" applyBorder="1" applyAlignment="1">
      <alignment horizontal="left" vertical="top" wrapText="1"/>
    </xf>
    <xf numFmtId="0" fontId="25" fillId="0" borderId="24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3" xfId="0" applyNumberFormat="1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top" wrapText="1"/>
    </xf>
    <xf numFmtId="49" fontId="25" fillId="0" borderId="13" xfId="0" applyNumberFormat="1" applyFont="1" applyBorder="1" applyAlignment="1">
      <alignment horizontal="center" vertical="top" wrapText="1"/>
    </xf>
    <xf numFmtId="49" fontId="25" fillId="0" borderId="17" xfId="0" applyNumberFormat="1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30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35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23" fillId="0" borderId="3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3" fillId="0" borderId="35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wrapText="1"/>
    </xf>
    <xf numFmtId="0" fontId="23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49" fontId="25" fillId="0" borderId="12" xfId="0" applyNumberFormat="1" applyFont="1" applyBorder="1" applyAlignment="1">
      <alignment horizontal="center" vertical="top" wrapText="1"/>
    </xf>
    <xf numFmtId="0" fontId="25" fillId="0" borderId="15" xfId="0" applyFont="1" applyBorder="1" applyAlignment="1">
      <alignment vertical="top" wrapText="1"/>
    </xf>
    <xf numFmtId="0" fontId="25" fillId="0" borderId="13" xfId="0" applyFont="1" applyFill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0" fontId="25" fillId="0" borderId="31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24" xfId="0" applyFont="1" applyFill="1" applyBorder="1" applyAlignment="1">
      <alignment horizontal="center" vertical="top" wrapText="1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8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top" wrapText="1"/>
    </xf>
    <xf numFmtId="0" fontId="25" fillId="0" borderId="35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9"/>
  <sheetViews>
    <sheetView tabSelected="1" view="pageBreakPreview" zoomScale="95" zoomScaleSheetLayoutView="95" workbookViewId="0" topLeftCell="A184">
      <selection activeCell="K6" sqref="K6"/>
    </sheetView>
  </sheetViews>
  <sheetFormatPr defaultColWidth="9.00390625" defaultRowHeight="12.75"/>
  <cols>
    <col min="1" max="1" width="4.875" style="1" customWidth="1"/>
    <col min="2" max="2" width="5.875" style="1" customWidth="1"/>
    <col min="3" max="3" width="17.125" style="0" customWidth="1"/>
    <col min="4" max="4" width="15.75390625" style="2" hidden="1" customWidth="1"/>
    <col min="5" max="5" width="11.00390625" style="2" customWidth="1"/>
    <col min="6" max="6" width="13.75390625" style="0" customWidth="1"/>
    <col min="7" max="7" width="11.75390625" style="0" customWidth="1"/>
    <col min="8" max="8" width="14.625" style="0" customWidth="1"/>
    <col min="9" max="9" width="16.125" style="0" customWidth="1"/>
    <col min="10" max="10" width="14.25390625" style="0" customWidth="1"/>
    <col min="11" max="11" width="12.00390625" style="0" customWidth="1"/>
    <col min="12" max="12" width="13.00390625" style="0" customWidth="1"/>
    <col min="13" max="13" width="15.375" style="0" customWidth="1"/>
    <col min="14" max="14" width="10.375" style="0" customWidth="1"/>
    <col min="15" max="15" width="12.75390625" style="0" customWidth="1"/>
    <col min="16" max="16" width="12.00390625" style="0" bestFit="1" customWidth="1"/>
  </cols>
  <sheetData>
    <row r="2" spans="9:17" ht="12.75">
      <c r="I2" s="3"/>
      <c r="J2" s="3"/>
      <c r="K2" s="3"/>
      <c r="L2" s="3"/>
      <c r="M2" s="281" t="s">
        <v>166</v>
      </c>
      <c r="N2" s="281"/>
      <c r="O2" s="281"/>
      <c r="P2" s="281"/>
      <c r="Q2" s="281"/>
    </row>
    <row r="3" spans="3:17" ht="12.75">
      <c r="C3" s="202"/>
      <c r="D3" s="202"/>
      <c r="E3" s="202"/>
      <c r="F3" s="202"/>
      <c r="I3" s="4"/>
      <c r="J3" s="4"/>
      <c r="K3" s="4"/>
      <c r="L3" s="4"/>
      <c r="M3" s="282"/>
      <c r="N3" s="282"/>
      <c r="O3" s="282"/>
      <c r="P3" s="282"/>
      <c r="Q3" s="282"/>
    </row>
    <row r="4" spans="1:17" ht="32.25" customHeight="1">
      <c r="A4" s="267" t="s">
        <v>50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</row>
    <row r="5" spans="1:17" ht="15.75">
      <c r="A5" s="5"/>
      <c r="B5" s="5"/>
      <c r="C5" s="6"/>
      <c r="D5" s="6"/>
      <c r="E5" s="6"/>
      <c r="F5" s="5"/>
      <c r="G5" s="5"/>
      <c r="H5" s="5"/>
      <c r="I5" s="351"/>
      <c r="J5" s="351"/>
      <c r="K5" s="351"/>
      <c r="L5" s="351"/>
      <c r="M5" s="351"/>
      <c r="N5" s="351"/>
      <c r="O5" s="351"/>
      <c r="P5" s="351"/>
      <c r="Q5" s="351"/>
    </row>
    <row r="6" spans="1:17" s="8" customFormat="1" ht="15">
      <c r="A6" s="7"/>
      <c r="B6" s="7"/>
      <c r="C6" s="31"/>
      <c r="D6" s="31"/>
      <c r="E6" s="31"/>
      <c r="F6" s="32"/>
      <c r="G6" s="33"/>
      <c r="H6" s="33"/>
      <c r="I6" s="33"/>
      <c r="J6" s="32"/>
      <c r="K6" s="32"/>
      <c r="L6" s="33"/>
      <c r="M6" s="33"/>
      <c r="N6" s="33"/>
      <c r="O6" s="33"/>
      <c r="P6" s="32"/>
      <c r="Q6" s="32"/>
    </row>
    <row r="7" spans="1:17" ht="29.25" customHeight="1">
      <c r="A7" s="269" t="s">
        <v>0</v>
      </c>
      <c r="B7" s="269" t="s">
        <v>1</v>
      </c>
      <c r="C7" s="269" t="s">
        <v>2</v>
      </c>
      <c r="D7" s="318" t="s">
        <v>3</v>
      </c>
      <c r="E7" s="324" t="s">
        <v>61</v>
      </c>
      <c r="F7" s="314" t="s">
        <v>49</v>
      </c>
      <c r="G7" s="283" t="s">
        <v>46</v>
      </c>
      <c r="H7" s="283"/>
      <c r="I7" s="283"/>
      <c r="J7" s="283"/>
      <c r="K7" s="283"/>
      <c r="L7" s="283"/>
      <c r="M7" s="283"/>
      <c r="N7" s="283"/>
      <c r="O7" s="283"/>
      <c r="P7" s="283"/>
      <c r="Q7" s="284"/>
    </row>
    <row r="8" spans="1:17" ht="29.25" customHeight="1">
      <c r="A8" s="270"/>
      <c r="B8" s="270"/>
      <c r="C8" s="270"/>
      <c r="D8" s="315"/>
      <c r="E8" s="325"/>
      <c r="F8" s="315"/>
      <c r="G8" s="318" t="s">
        <v>4</v>
      </c>
      <c r="H8" s="314" t="s">
        <v>141</v>
      </c>
      <c r="I8" s="283" t="s">
        <v>46</v>
      </c>
      <c r="J8" s="283"/>
      <c r="K8" s="283"/>
      <c r="L8" s="283"/>
      <c r="M8" s="283"/>
      <c r="N8" s="283"/>
      <c r="O8" s="283"/>
      <c r="P8" s="283"/>
      <c r="Q8" s="284"/>
    </row>
    <row r="9" spans="1:17" ht="61.5" customHeight="1">
      <c r="A9" s="271"/>
      <c r="B9" s="312"/>
      <c r="C9" s="312"/>
      <c r="D9" s="319"/>
      <c r="E9" s="325"/>
      <c r="F9" s="316"/>
      <c r="G9" s="315"/>
      <c r="H9" s="321"/>
      <c r="I9" s="328" t="s">
        <v>41</v>
      </c>
      <c r="J9" s="329"/>
      <c r="K9" s="318" t="s">
        <v>44</v>
      </c>
      <c r="L9" s="318" t="s">
        <v>45</v>
      </c>
      <c r="M9" s="273" t="s">
        <v>5</v>
      </c>
      <c r="N9" s="274"/>
      <c r="O9" s="275"/>
      <c r="P9" s="318" t="s">
        <v>47</v>
      </c>
      <c r="Q9" s="318" t="s">
        <v>48</v>
      </c>
    </row>
    <row r="10" spans="1:17" s="10" customFormat="1" ht="96" customHeight="1">
      <c r="A10" s="272"/>
      <c r="B10" s="313"/>
      <c r="C10" s="313"/>
      <c r="D10" s="320"/>
      <c r="E10" s="326"/>
      <c r="F10" s="317"/>
      <c r="G10" s="323"/>
      <c r="H10" s="322"/>
      <c r="I10" s="9" t="s">
        <v>42</v>
      </c>
      <c r="J10" s="9" t="s">
        <v>43</v>
      </c>
      <c r="K10" s="320"/>
      <c r="L10" s="327"/>
      <c r="M10" s="9" t="s">
        <v>42</v>
      </c>
      <c r="N10" s="9" t="s">
        <v>6</v>
      </c>
      <c r="O10" s="9" t="s">
        <v>140</v>
      </c>
      <c r="P10" s="327"/>
      <c r="Q10" s="327"/>
    </row>
    <row r="11" spans="1:17" s="1" customFormat="1" ht="13.5" thickBot="1">
      <c r="A11" s="49">
        <v>1</v>
      </c>
      <c r="B11" s="49">
        <v>2</v>
      </c>
      <c r="C11" s="49">
        <v>3</v>
      </c>
      <c r="D11" s="49">
        <v>5</v>
      </c>
      <c r="E11" s="49"/>
      <c r="F11" s="49">
        <v>4</v>
      </c>
      <c r="G11" s="49">
        <v>5</v>
      </c>
      <c r="H11" s="49">
        <v>6</v>
      </c>
      <c r="I11" s="49">
        <v>7</v>
      </c>
      <c r="J11" s="49">
        <v>8</v>
      </c>
      <c r="K11" s="49">
        <v>9</v>
      </c>
      <c r="L11" s="49">
        <v>10</v>
      </c>
      <c r="M11" s="49">
        <v>11</v>
      </c>
      <c r="N11" s="49">
        <v>12</v>
      </c>
      <c r="O11" s="49">
        <v>13</v>
      </c>
      <c r="P11" s="49">
        <v>14</v>
      </c>
      <c r="Q11" s="49">
        <v>15</v>
      </c>
    </row>
    <row r="12" spans="1:17" s="11" customFormat="1" ht="20.25" customHeight="1" thickBot="1">
      <c r="A12" s="58" t="s">
        <v>51</v>
      </c>
      <c r="B12" s="54"/>
      <c r="C12" s="59" t="s">
        <v>52</v>
      </c>
      <c r="D12" s="60">
        <v>10000</v>
      </c>
      <c r="E12" s="64"/>
      <c r="F12" s="115">
        <f>F13+F14</f>
        <v>437197</v>
      </c>
      <c r="G12" s="115"/>
      <c r="H12" s="115">
        <f>H13+H14</f>
        <v>437197</v>
      </c>
      <c r="I12" s="116"/>
      <c r="J12" s="116">
        <f>J13+J14</f>
        <v>177120</v>
      </c>
      <c r="K12" s="116">
        <f>K13+K14</f>
        <v>158867</v>
      </c>
      <c r="L12" s="115">
        <f>L13+L14</f>
        <v>101210</v>
      </c>
      <c r="M12" s="115"/>
      <c r="N12" s="115"/>
      <c r="O12" s="115"/>
      <c r="P12" s="115"/>
      <c r="Q12" s="115"/>
    </row>
    <row r="13" spans="1:17" ht="20.25" customHeight="1">
      <c r="A13" s="301" t="s">
        <v>7</v>
      </c>
      <c r="B13" s="84" t="s">
        <v>53</v>
      </c>
      <c r="C13" s="83" t="s">
        <v>54</v>
      </c>
      <c r="D13" s="51">
        <v>117028.25</v>
      </c>
      <c r="E13" s="97" t="s">
        <v>148</v>
      </c>
      <c r="F13" s="117">
        <f>G13+H13</f>
        <v>278330</v>
      </c>
      <c r="G13" s="117"/>
      <c r="H13" s="117">
        <f>SUM(I13:Q13)</f>
        <v>278330</v>
      </c>
      <c r="I13" s="118"/>
      <c r="J13" s="119">
        <v>177120</v>
      </c>
      <c r="K13" s="120"/>
      <c r="L13" s="120">
        <v>101210</v>
      </c>
      <c r="M13" s="120"/>
      <c r="N13" s="120"/>
      <c r="O13" s="120"/>
      <c r="P13" s="120"/>
      <c r="Q13" s="120"/>
    </row>
    <row r="14" spans="1:17" ht="27.75" customHeight="1" thickBot="1">
      <c r="A14" s="301"/>
      <c r="B14" s="47" t="s">
        <v>55</v>
      </c>
      <c r="C14" s="85" t="s">
        <v>56</v>
      </c>
      <c r="D14" s="61"/>
      <c r="E14" s="98" t="s">
        <v>148</v>
      </c>
      <c r="F14" s="121">
        <v>158867</v>
      </c>
      <c r="G14" s="121"/>
      <c r="H14" s="121">
        <v>158867</v>
      </c>
      <c r="I14" s="122"/>
      <c r="J14" s="122"/>
      <c r="K14" s="123">
        <v>158867</v>
      </c>
      <c r="L14" s="123"/>
      <c r="M14" s="123"/>
      <c r="N14" s="123"/>
      <c r="O14" s="123"/>
      <c r="P14" s="123"/>
      <c r="Q14" s="123"/>
    </row>
    <row r="15" spans="1:17" s="11" customFormat="1" ht="24.75" thickBot="1">
      <c r="A15" s="53">
        <v>600</v>
      </c>
      <c r="B15" s="54"/>
      <c r="C15" s="55" t="s">
        <v>9</v>
      </c>
      <c r="D15" s="56">
        <f>SUM(D16:D17)</f>
        <v>1413990.75</v>
      </c>
      <c r="E15" s="56"/>
      <c r="F15" s="124">
        <f>F16+F17</f>
        <v>64897154</v>
      </c>
      <c r="G15" s="124">
        <f>G17</f>
        <v>52892662</v>
      </c>
      <c r="H15" s="124">
        <f>H16+H17</f>
        <v>12004492</v>
      </c>
      <c r="I15" s="124">
        <f>I16+I17</f>
        <v>1062853</v>
      </c>
      <c r="J15" s="72">
        <f>J16+J17</f>
        <v>8363778</v>
      </c>
      <c r="K15" s="72">
        <f>K17</f>
        <v>2559461</v>
      </c>
      <c r="L15" s="124">
        <f>L16+L17</f>
        <v>18400</v>
      </c>
      <c r="M15" s="124"/>
      <c r="N15" s="124"/>
      <c r="O15" s="124"/>
      <c r="P15" s="124"/>
      <c r="Q15" s="124"/>
    </row>
    <row r="16" spans="1:17" s="11" customFormat="1" ht="24">
      <c r="A16" s="336"/>
      <c r="B16" s="46" t="s">
        <v>57</v>
      </c>
      <c r="C16" s="50" t="s">
        <v>58</v>
      </c>
      <c r="D16" s="51">
        <v>199374.95</v>
      </c>
      <c r="E16" s="68"/>
      <c r="F16" s="117">
        <v>3498548</v>
      </c>
      <c r="G16" s="117"/>
      <c r="H16" s="117">
        <f>I16+J16+L16</f>
        <v>3498548</v>
      </c>
      <c r="I16" s="125">
        <v>226925</v>
      </c>
      <c r="J16" s="125">
        <v>3269223</v>
      </c>
      <c r="K16" s="125"/>
      <c r="L16" s="117">
        <v>2400</v>
      </c>
      <c r="M16" s="117"/>
      <c r="N16" s="117"/>
      <c r="O16" s="117"/>
      <c r="P16" s="117"/>
      <c r="Q16" s="117"/>
    </row>
    <row r="17" spans="1:17" s="11" customFormat="1" ht="24" customHeight="1">
      <c r="A17" s="336"/>
      <c r="B17" s="333" t="s">
        <v>10</v>
      </c>
      <c r="C17" s="330" t="s">
        <v>11</v>
      </c>
      <c r="D17" s="61">
        <v>1214615.8</v>
      </c>
      <c r="E17" s="71"/>
      <c r="F17" s="121">
        <f>G17+H17</f>
        <v>61398606</v>
      </c>
      <c r="G17" s="121">
        <f>G18+G19</f>
        <v>52892662</v>
      </c>
      <c r="H17" s="121">
        <f>I17+J17+K17+L17</f>
        <v>8505944</v>
      </c>
      <c r="I17" s="126">
        <v>835928</v>
      </c>
      <c r="J17" s="126">
        <v>5094555</v>
      </c>
      <c r="K17" s="126">
        <f>K18+K19</f>
        <v>2559461</v>
      </c>
      <c r="L17" s="121">
        <v>16000</v>
      </c>
      <c r="M17" s="121"/>
      <c r="N17" s="121"/>
      <c r="O17" s="121"/>
      <c r="P17" s="121"/>
      <c r="Q17" s="121"/>
    </row>
    <row r="18" spans="1:17" s="11" customFormat="1" ht="16.5" customHeight="1">
      <c r="A18" s="63"/>
      <c r="B18" s="301"/>
      <c r="C18" s="331"/>
      <c r="D18" s="57"/>
      <c r="E18" s="101" t="s">
        <v>145</v>
      </c>
      <c r="F18" s="127">
        <f>G18+H18</f>
        <v>5683781</v>
      </c>
      <c r="G18" s="127">
        <v>3124320</v>
      </c>
      <c r="H18" s="127">
        <f>SUM(I18:Q18)</f>
        <v>2559461</v>
      </c>
      <c r="I18" s="128"/>
      <c r="J18" s="128"/>
      <c r="K18" s="128">
        <v>2559461</v>
      </c>
      <c r="L18" s="127"/>
      <c r="M18" s="127"/>
      <c r="N18" s="127"/>
      <c r="O18" s="127"/>
      <c r="P18" s="127"/>
      <c r="Q18" s="127"/>
    </row>
    <row r="19" spans="1:17" s="11" customFormat="1" ht="18" customHeight="1" thickBot="1">
      <c r="A19" s="63"/>
      <c r="B19" s="302"/>
      <c r="C19" s="332"/>
      <c r="D19" s="57"/>
      <c r="E19" s="114" t="s">
        <v>146</v>
      </c>
      <c r="F19" s="129">
        <f>G19+H19</f>
        <v>55714825</v>
      </c>
      <c r="G19" s="129">
        <v>49768342</v>
      </c>
      <c r="H19" s="129">
        <f>SUM(I19:Q19)</f>
        <v>5946483</v>
      </c>
      <c r="I19" s="130">
        <v>835928</v>
      </c>
      <c r="J19" s="130">
        <v>5094555</v>
      </c>
      <c r="K19" s="130"/>
      <c r="L19" s="129">
        <v>16000</v>
      </c>
      <c r="M19" s="129"/>
      <c r="N19" s="129"/>
      <c r="O19" s="129"/>
      <c r="P19" s="129"/>
      <c r="Q19" s="129"/>
    </row>
    <row r="20" spans="1:17" s="34" customFormat="1" ht="18.75" customHeight="1" thickBot="1">
      <c r="A20" s="58" t="s">
        <v>59</v>
      </c>
      <c r="B20" s="58"/>
      <c r="C20" s="59" t="s">
        <v>62</v>
      </c>
      <c r="D20" s="64"/>
      <c r="E20" s="64"/>
      <c r="F20" s="124">
        <f>F21+F22+F23</f>
        <v>1211152</v>
      </c>
      <c r="G20" s="124">
        <f>G21+G22+G23</f>
        <v>1155520</v>
      </c>
      <c r="H20" s="124">
        <f>H21+H23</f>
        <v>55632</v>
      </c>
      <c r="I20" s="72"/>
      <c r="J20" s="72">
        <f>J21+J23</f>
        <v>38632</v>
      </c>
      <c r="K20" s="72">
        <f>K21+K23</f>
        <v>17000</v>
      </c>
      <c r="L20" s="124"/>
      <c r="M20" s="124"/>
      <c r="N20" s="124"/>
      <c r="O20" s="124"/>
      <c r="P20" s="124"/>
      <c r="Q20" s="124"/>
    </row>
    <row r="21" spans="1:17" s="11" customFormat="1" ht="36" customHeight="1">
      <c r="A21" s="301"/>
      <c r="B21" s="84" t="s">
        <v>60</v>
      </c>
      <c r="C21" s="83" t="s">
        <v>63</v>
      </c>
      <c r="D21" s="51"/>
      <c r="E21" s="261" t="s">
        <v>149</v>
      </c>
      <c r="F21" s="262">
        <f>G21+H21</f>
        <v>38000</v>
      </c>
      <c r="G21" s="262"/>
      <c r="H21" s="262">
        <f>SUM(I21:Q21)</f>
        <v>38000</v>
      </c>
      <c r="I21" s="263"/>
      <c r="J21" s="263">
        <v>21000</v>
      </c>
      <c r="K21" s="263">
        <v>17000</v>
      </c>
      <c r="L21" s="262"/>
      <c r="M21" s="262"/>
      <c r="N21" s="262"/>
      <c r="O21" s="262"/>
      <c r="P21" s="262"/>
      <c r="Q21" s="262"/>
    </row>
    <row r="22" spans="1:17" s="11" customFormat="1" ht="12.75" customHeight="1">
      <c r="A22" s="301"/>
      <c r="B22" s="45"/>
      <c r="C22" s="198"/>
      <c r="D22" s="57"/>
      <c r="E22" s="102" t="s">
        <v>158</v>
      </c>
      <c r="F22" s="141">
        <v>1155520</v>
      </c>
      <c r="G22" s="141">
        <v>1155520</v>
      </c>
      <c r="H22" s="141"/>
      <c r="I22" s="142"/>
      <c r="J22" s="142"/>
      <c r="K22" s="142"/>
      <c r="L22" s="141"/>
      <c r="M22" s="141"/>
      <c r="N22" s="141"/>
      <c r="O22" s="141"/>
      <c r="P22" s="141"/>
      <c r="Q22" s="141"/>
    </row>
    <row r="23" spans="1:17" s="11" customFormat="1" ht="24" customHeight="1" thickBot="1">
      <c r="A23" s="301"/>
      <c r="B23" s="47" t="s">
        <v>64</v>
      </c>
      <c r="C23" s="42" t="s">
        <v>8</v>
      </c>
      <c r="D23" s="61"/>
      <c r="E23" s="98" t="s">
        <v>149</v>
      </c>
      <c r="F23" s="121">
        <v>17632</v>
      </c>
      <c r="G23" s="121"/>
      <c r="H23" s="121">
        <f>SUM(I23:Q23)</f>
        <v>17632</v>
      </c>
      <c r="I23" s="126"/>
      <c r="J23" s="126">
        <v>17632</v>
      </c>
      <c r="K23" s="126"/>
      <c r="L23" s="121"/>
      <c r="M23" s="121"/>
      <c r="N23" s="121"/>
      <c r="O23" s="121"/>
      <c r="P23" s="121"/>
      <c r="Q23" s="121"/>
    </row>
    <row r="24" spans="1:17" s="11" customFormat="1" ht="24.75" thickBot="1">
      <c r="A24" s="53">
        <v>700</v>
      </c>
      <c r="B24" s="54"/>
      <c r="C24" s="55" t="s">
        <v>12</v>
      </c>
      <c r="D24" s="56">
        <f>SUM(D25:D25)</f>
        <v>809610.78</v>
      </c>
      <c r="E24" s="56"/>
      <c r="F24" s="124">
        <f>F25</f>
        <v>603162</v>
      </c>
      <c r="G24" s="124"/>
      <c r="H24" s="124">
        <f>H25</f>
        <v>603162</v>
      </c>
      <c r="I24" s="72">
        <f>I25</f>
        <v>0</v>
      </c>
      <c r="J24" s="72">
        <f>J25</f>
        <v>603162</v>
      </c>
      <c r="K24" s="124"/>
      <c r="L24" s="124"/>
      <c r="M24" s="124"/>
      <c r="N24" s="124"/>
      <c r="O24" s="124"/>
      <c r="P24" s="124"/>
      <c r="Q24" s="124"/>
    </row>
    <row r="25" spans="1:19" s="11" customFormat="1" ht="36" customHeight="1">
      <c r="A25" s="45"/>
      <c r="B25" s="300">
        <v>70005</v>
      </c>
      <c r="C25" s="334" t="s">
        <v>13</v>
      </c>
      <c r="D25" s="57">
        <v>809610.78</v>
      </c>
      <c r="E25" s="57"/>
      <c r="F25" s="131">
        <f>F26+F27</f>
        <v>603162</v>
      </c>
      <c r="G25" s="131"/>
      <c r="H25" s="131">
        <f>H26+H27</f>
        <v>603162</v>
      </c>
      <c r="I25" s="132"/>
      <c r="J25" s="132">
        <f>J26+J27</f>
        <v>603162</v>
      </c>
      <c r="K25" s="131"/>
      <c r="L25" s="133"/>
      <c r="M25" s="133"/>
      <c r="N25" s="133"/>
      <c r="O25" s="133"/>
      <c r="P25" s="131"/>
      <c r="Q25" s="131"/>
      <c r="R25" s="14"/>
      <c r="S25" s="14"/>
    </row>
    <row r="26" spans="1:19" s="11" customFormat="1" ht="12.75">
      <c r="A26" s="45"/>
      <c r="B26" s="301"/>
      <c r="C26" s="331"/>
      <c r="D26" s="57"/>
      <c r="E26" s="96" t="s">
        <v>142</v>
      </c>
      <c r="F26" s="181">
        <f>G26+H26</f>
        <v>124162</v>
      </c>
      <c r="G26" s="181"/>
      <c r="H26" s="181">
        <f>SUM(I26:Q26)</f>
        <v>124162</v>
      </c>
      <c r="I26" s="182"/>
      <c r="J26" s="182">
        <v>124162</v>
      </c>
      <c r="K26" s="181"/>
      <c r="L26" s="181"/>
      <c r="M26" s="181"/>
      <c r="N26" s="181"/>
      <c r="O26" s="181"/>
      <c r="P26" s="181"/>
      <c r="Q26" s="181"/>
      <c r="R26" s="14"/>
      <c r="S26" s="14"/>
    </row>
    <row r="27" spans="1:19" s="11" customFormat="1" ht="13.5" thickBot="1">
      <c r="A27" s="45"/>
      <c r="B27" s="302"/>
      <c r="C27" s="332"/>
      <c r="D27" s="57"/>
      <c r="E27" s="264" t="s">
        <v>150</v>
      </c>
      <c r="F27" s="265">
        <v>479000</v>
      </c>
      <c r="G27" s="265"/>
      <c r="H27" s="265">
        <f>SUM(I27:Q27)</f>
        <v>479000</v>
      </c>
      <c r="I27" s="266"/>
      <c r="J27" s="266">
        <v>479000</v>
      </c>
      <c r="K27" s="265"/>
      <c r="L27" s="265"/>
      <c r="M27" s="265"/>
      <c r="N27" s="265"/>
      <c r="O27" s="265"/>
      <c r="P27" s="265"/>
      <c r="Q27" s="265"/>
      <c r="R27" s="14"/>
      <c r="S27" s="14"/>
    </row>
    <row r="28" spans="1:19" s="11" customFormat="1" ht="24.75" thickBot="1">
      <c r="A28" s="53">
        <v>710</v>
      </c>
      <c r="B28" s="54"/>
      <c r="C28" s="55" t="s">
        <v>14</v>
      </c>
      <c r="D28" s="56">
        <f>SUM(D29:D30)</f>
        <v>62000</v>
      </c>
      <c r="E28" s="56"/>
      <c r="F28" s="124">
        <f>F29+F30+F31+F32</f>
        <v>1060066</v>
      </c>
      <c r="G28" s="124"/>
      <c r="H28" s="124">
        <f>H29+H30+H31+H32</f>
        <v>1060066</v>
      </c>
      <c r="I28" s="72">
        <f>I29+I30+I31+I32</f>
        <v>988700</v>
      </c>
      <c r="J28" s="72">
        <f>J29+J30+J31+J32</f>
        <v>71366</v>
      </c>
      <c r="K28" s="124"/>
      <c r="L28" s="124"/>
      <c r="M28" s="124"/>
      <c r="N28" s="124"/>
      <c r="O28" s="124"/>
      <c r="P28" s="124"/>
      <c r="Q28" s="124"/>
      <c r="R28" s="14"/>
      <c r="S28" s="14"/>
    </row>
    <row r="29" spans="1:19" s="11" customFormat="1" ht="48" customHeight="1">
      <c r="A29" s="301"/>
      <c r="B29" s="84" t="s">
        <v>65</v>
      </c>
      <c r="C29" s="83" t="s">
        <v>67</v>
      </c>
      <c r="D29" s="51">
        <v>46960</v>
      </c>
      <c r="E29" s="97" t="s">
        <v>151</v>
      </c>
      <c r="F29" s="117">
        <v>414000</v>
      </c>
      <c r="G29" s="117"/>
      <c r="H29" s="117">
        <f>SUM(I29:Q29)</f>
        <v>414000</v>
      </c>
      <c r="I29" s="125">
        <v>414000</v>
      </c>
      <c r="J29" s="125"/>
      <c r="K29" s="117"/>
      <c r="L29" s="117"/>
      <c r="M29" s="117"/>
      <c r="N29" s="117"/>
      <c r="O29" s="117"/>
      <c r="P29" s="117"/>
      <c r="Q29" s="117"/>
      <c r="R29" s="14"/>
      <c r="S29" s="14"/>
    </row>
    <row r="30" spans="1:19" s="11" customFormat="1" ht="38.25" customHeight="1">
      <c r="A30" s="301"/>
      <c r="B30" s="47" t="s">
        <v>66</v>
      </c>
      <c r="C30" s="87" t="s">
        <v>68</v>
      </c>
      <c r="D30" s="13">
        <v>15040</v>
      </c>
      <c r="E30" s="86" t="s">
        <v>152</v>
      </c>
      <c r="F30" s="137">
        <v>141000</v>
      </c>
      <c r="G30" s="137"/>
      <c r="H30" s="137">
        <f>SUM(I30:Q30)</f>
        <v>141000</v>
      </c>
      <c r="I30" s="138">
        <v>141000</v>
      </c>
      <c r="J30" s="138"/>
      <c r="K30" s="137"/>
      <c r="L30" s="137"/>
      <c r="M30" s="137"/>
      <c r="N30" s="137"/>
      <c r="O30" s="137"/>
      <c r="P30" s="137"/>
      <c r="Q30" s="137"/>
      <c r="R30" s="14"/>
      <c r="S30" s="14"/>
    </row>
    <row r="31" spans="1:19" s="11" customFormat="1" ht="38.25" customHeight="1">
      <c r="A31" s="301"/>
      <c r="B31" s="47" t="s">
        <v>69</v>
      </c>
      <c r="C31" s="87" t="s">
        <v>70</v>
      </c>
      <c r="D31" s="13"/>
      <c r="E31" s="86" t="s">
        <v>142</v>
      </c>
      <c r="F31" s="137">
        <v>6766</v>
      </c>
      <c r="G31" s="137"/>
      <c r="H31" s="137">
        <f>SUM(I31:Q31)</f>
        <v>6766</v>
      </c>
      <c r="I31" s="138"/>
      <c r="J31" s="138">
        <v>6766</v>
      </c>
      <c r="K31" s="137"/>
      <c r="L31" s="137"/>
      <c r="M31" s="137"/>
      <c r="N31" s="137"/>
      <c r="O31" s="137"/>
      <c r="P31" s="137"/>
      <c r="Q31" s="137"/>
      <c r="R31" s="14"/>
      <c r="S31" s="14"/>
    </row>
    <row r="32" spans="1:19" s="11" customFormat="1" ht="38.25" customHeight="1" thickBot="1">
      <c r="A32" s="301"/>
      <c r="B32" s="47" t="s">
        <v>71</v>
      </c>
      <c r="C32" s="42" t="s">
        <v>72</v>
      </c>
      <c r="D32" s="61"/>
      <c r="E32" s="98" t="s">
        <v>153</v>
      </c>
      <c r="F32" s="121">
        <v>498300</v>
      </c>
      <c r="G32" s="121"/>
      <c r="H32" s="121">
        <f>SUM(I32:Q32)</f>
        <v>498300</v>
      </c>
      <c r="I32" s="126">
        <v>433700</v>
      </c>
      <c r="J32" s="126">
        <v>64600</v>
      </c>
      <c r="K32" s="121"/>
      <c r="L32" s="121"/>
      <c r="M32" s="121"/>
      <c r="N32" s="121"/>
      <c r="O32" s="121"/>
      <c r="P32" s="121"/>
      <c r="Q32" s="121"/>
      <c r="R32" s="14"/>
      <c r="S32" s="14"/>
    </row>
    <row r="33" spans="1:19" s="11" customFormat="1" ht="24.75" thickBot="1">
      <c r="A33" s="65">
        <v>750</v>
      </c>
      <c r="B33" s="66"/>
      <c r="C33" s="55" t="s">
        <v>15</v>
      </c>
      <c r="D33" s="56">
        <f>SUM(D34:D44)</f>
        <v>246990.2</v>
      </c>
      <c r="E33" s="56"/>
      <c r="F33" s="124">
        <f>F34+F35+F36+F42+F43+F44</f>
        <v>11506798</v>
      </c>
      <c r="G33" s="124">
        <f>G34+G35+G36</f>
        <v>522032</v>
      </c>
      <c r="H33" s="124">
        <f>H34+H35+H36+H42+H43+H44</f>
        <v>10984766</v>
      </c>
      <c r="I33" s="72">
        <f>I34+I36+I42+I43</f>
        <v>6598075</v>
      </c>
      <c r="J33" s="72">
        <f>J34+J35+J36+J42+J43</f>
        <v>3601818</v>
      </c>
      <c r="K33" s="72">
        <f>K36+K44</f>
        <v>98948</v>
      </c>
      <c r="L33" s="124">
        <f>L34+L35+L36</f>
        <v>482000</v>
      </c>
      <c r="M33" s="124"/>
      <c r="N33" s="124">
        <f>N34+N35+N36+N42+N43+N44</f>
        <v>203925</v>
      </c>
      <c r="O33" s="124"/>
      <c r="P33" s="124"/>
      <c r="Q33" s="124"/>
      <c r="R33" s="14"/>
      <c r="S33" s="14"/>
    </row>
    <row r="34" spans="1:19" s="4" customFormat="1" ht="21.75" customHeight="1">
      <c r="A34" s="304"/>
      <c r="B34" s="81">
        <v>75011</v>
      </c>
      <c r="C34" s="50" t="s">
        <v>16</v>
      </c>
      <c r="D34" s="51">
        <v>60182</v>
      </c>
      <c r="E34" s="97" t="s">
        <v>151</v>
      </c>
      <c r="F34" s="117">
        <v>1667177</v>
      </c>
      <c r="G34" s="117"/>
      <c r="H34" s="117">
        <f aca="true" t="shared" si="0" ref="H34:H44">SUM(I34:Q34)</f>
        <v>1667177</v>
      </c>
      <c r="I34" s="125">
        <v>1667000</v>
      </c>
      <c r="J34" s="125">
        <v>177</v>
      </c>
      <c r="K34" s="125"/>
      <c r="L34" s="117"/>
      <c r="M34" s="117"/>
      <c r="N34" s="117"/>
      <c r="O34" s="117"/>
      <c r="P34" s="117"/>
      <c r="Q34" s="117"/>
      <c r="R34" s="15"/>
      <c r="S34" s="15"/>
    </row>
    <row r="35" spans="1:19" s="4" customFormat="1" ht="22.5" customHeight="1">
      <c r="A35" s="304"/>
      <c r="B35" s="42">
        <v>75019</v>
      </c>
      <c r="C35" s="12" t="s">
        <v>73</v>
      </c>
      <c r="D35" s="13"/>
      <c r="E35" s="86" t="s">
        <v>154</v>
      </c>
      <c r="F35" s="137">
        <v>503200</v>
      </c>
      <c r="G35" s="137"/>
      <c r="H35" s="137">
        <f t="shared" si="0"/>
        <v>503200</v>
      </c>
      <c r="I35" s="138"/>
      <c r="J35" s="138">
        <v>25200</v>
      </c>
      <c r="K35" s="138"/>
      <c r="L35" s="137">
        <v>478000</v>
      </c>
      <c r="M35" s="137"/>
      <c r="N35" s="137"/>
      <c r="O35" s="137"/>
      <c r="P35" s="137"/>
      <c r="Q35" s="137"/>
      <c r="R35" s="15"/>
      <c r="S35" s="15"/>
    </row>
    <row r="36" spans="1:19" s="4" customFormat="1" ht="24" customHeight="1">
      <c r="A36" s="304"/>
      <c r="B36" s="303">
        <v>75020</v>
      </c>
      <c r="C36" s="303" t="s">
        <v>17</v>
      </c>
      <c r="D36" s="13">
        <v>0</v>
      </c>
      <c r="E36" s="39"/>
      <c r="F36" s="137">
        <f>G36+H36</f>
        <v>9046996</v>
      </c>
      <c r="G36" s="137">
        <f>G37+G38+G39+G40+G41</f>
        <v>522032</v>
      </c>
      <c r="H36" s="137">
        <f>SUM(I36:Q36)</f>
        <v>8524964</v>
      </c>
      <c r="I36" s="138">
        <f>I37+I38+I39+I40+I41</f>
        <v>4914575</v>
      </c>
      <c r="J36" s="138">
        <f>J37+J39+J40+J41</f>
        <v>3510441</v>
      </c>
      <c r="K36" s="138">
        <f>K37+K39+K40+K41</f>
        <v>95948</v>
      </c>
      <c r="L36" s="137">
        <f>L37+L40+L41</f>
        <v>4000</v>
      </c>
      <c r="M36" s="137"/>
      <c r="N36" s="137"/>
      <c r="O36" s="137"/>
      <c r="P36" s="137"/>
      <c r="Q36" s="137"/>
      <c r="R36" s="15"/>
      <c r="S36" s="15"/>
    </row>
    <row r="37" spans="1:19" s="4" customFormat="1" ht="17.25" customHeight="1">
      <c r="A37" s="304"/>
      <c r="B37" s="304"/>
      <c r="C37" s="304"/>
      <c r="D37" s="13"/>
      <c r="E37" s="101" t="s">
        <v>155</v>
      </c>
      <c r="F37" s="127">
        <f aca="true" t="shared" si="1" ref="F37:F44">G37+H37</f>
        <v>1464540</v>
      </c>
      <c r="G37" s="127">
        <v>42000</v>
      </c>
      <c r="H37" s="127">
        <f t="shared" si="0"/>
        <v>1422540</v>
      </c>
      <c r="I37" s="128"/>
      <c r="J37" s="128">
        <v>1418540</v>
      </c>
      <c r="K37" s="128"/>
      <c r="L37" s="127">
        <v>4000</v>
      </c>
      <c r="M37" s="127"/>
      <c r="N37" s="127"/>
      <c r="O37" s="127"/>
      <c r="P37" s="127"/>
      <c r="Q37" s="127"/>
      <c r="R37" s="15"/>
      <c r="S37" s="15"/>
    </row>
    <row r="38" spans="1:19" s="4" customFormat="1" ht="17.25" customHeight="1">
      <c r="A38" s="304"/>
      <c r="B38" s="304"/>
      <c r="C38" s="304"/>
      <c r="D38" s="13"/>
      <c r="E38" s="188" t="s">
        <v>152</v>
      </c>
      <c r="F38" s="189">
        <f>G38+H38</f>
        <v>480032</v>
      </c>
      <c r="G38" s="189">
        <v>480032</v>
      </c>
      <c r="H38" s="189"/>
      <c r="I38" s="190"/>
      <c r="J38" s="190"/>
      <c r="K38" s="190"/>
      <c r="L38" s="189"/>
      <c r="M38" s="189"/>
      <c r="N38" s="189"/>
      <c r="O38" s="189"/>
      <c r="P38" s="189"/>
      <c r="Q38" s="189"/>
      <c r="R38" s="15"/>
      <c r="S38" s="15"/>
    </row>
    <row r="39" spans="1:19" s="4" customFormat="1" ht="17.25" customHeight="1">
      <c r="A39" s="304"/>
      <c r="B39" s="304"/>
      <c r="C39" s="304"/>
      <c r="D39" s="13"/>
      <c r="E39" s="188" t="s">
        <v>143</v>
      </c>
      <c r="F39" s="189">
        <v>3000</v>
      </c>
      <c r="G39" s="189"/>
      <c r="H39" s="189">
        <v>3000</v>
      </c>
      <c r="I39" s="190"/>
      <c r="J39" s="190">
        <v>3000</v>
      </c>
      <c r="K39" s="190"/>
      <c r="L39" s="189"/>
      <c r="M39" s="189"/>
      <c r="N39" s="189"/>
      <c r="O39" s="189"/>
      <c r="P39" s="189"/>
      <c r="Q39" s="189"/>
      <c r="R39" s="15"/>
      <c r="S39" s="15"/>
    </row>
    <row r="40" spans="1:19" s="4" customFormat="1" ht="15.75" customHeight="1">
      <c r="A40" s="304"/>
      <c r="B40" s="304"/>
      <c r="C40" s="304"/>
      <c r="D40" s="13"/>
      <c r="E40" s="104" t="s">
        <v>156</v>
      </c>
      <c r="F40" s="139">
        <f t="shared" si="1"/>
        <v>1852791</v>
      </c>
      <c r="G40" s="139"/>
      <c r="H40" s="139">
        <f t="shared" si="0"/>
        <v>1852791</v>
      </c>
      <c r="I40" s="140"/>
      <c r="J40" s="140">
        <v>1852791</v>
      </c>
      <c r="K40" s="140"/>
      <c r="L40" s="139"/>
      <c r="M40" s="139"/>
      <c r="N40" s="139"/>
      <c r="O40" s="139"/>
      <c r="P40" s="139"/>
      <c r="Q40" s="139"/>
      <c r="R40" s="15"/>
      <c r="S40" s="15"/>
    </row>
    <row r="41" spans="1:19" s="4" customFormat="1" ht="16.5" customHeight="1">
      <c r="A41" s="304"/>
      <c r="B41" s="305"/>
      <c r="C41" s="305"/>
      <c r="D41" s="13"/>
      <c r="E41" s="102" t="s">
        <v>151</v>
      </c>
      <c r="F41" s="141">
        <f t="shared" si="1"/>
        <v>5246633</v>
      </c>
      <c r="G41" s="141"/>
      <c r="H41" s="141">
        <f t="shared" si="0"/>
        <v>5246633</v>
      </c>
      <c r="I41" s="142">
        <v>4914575</v>
      </c>
      <c r="J41" s="142">
        <v>236110</v>
      </c>
      <c r="K41" s="142">
        <v>95948</v>
      </c>
      <c r="L41" s="141"/>
      <c r="M41" s="141"/>
      <c r="N41" s="141"/>
      <c r="O41" s="141"/>
      <c r="P41" s="141"/>
      <c r="Q41" s="141"/>
      <c r="R41" s="15"/>
      <c r="S41" s="15"/>
    </row>
    <row r="42" spans="1:19" s="4" customFormat="1" ht="30" customHeight="1">
      <c r="A42" s="304"/>
      <c r="B42" s="42">
        <v>75045</v>
      </c>
      <c r="C42" s="87" t="s">
        <v>74</v>
      </c>
      <c r="D42" s="13"/>
      <c r="E42" s="86" t="s">
        <v>143</v>
      </c>
      <c r="F42" s="137">
        <f t="shared" si="1"/>
        <v>15500</v>
      </c>
      <c r="G42" s="137"/>
      <c r="H42" s="137">
        <f t="shared" si="0"/>
        <v>15500</v>
      </c>
      <c r="I42" s="138">
        <v>14500</v>
      </c>
      <c r="J42" s="138">
        <v>1000</v>
      </c>
      <c r="K42" s="138"/>
      <c r="L42" s="137"/>
      <c r="M42" s="137"/>
      <c r="N42" s="137"/>
      <c r="O42" s="137"/>
      <c r="P42" s="137"/>
      <c r="Q42" s="137"/>
      <c r="R42" s="15"/>
      <c r="S42" s="15"/>
    </row>
    <row r="43" spans="1:19" s="11" customFormat="1" ht="35.25" customHeight="1">
      <c r="A43" s="304"/>
      <c r="B43" s="42">
        <v>75075</v>
      </c>
      <c r="C43" s="87" t="s">
        <v>18</v>
      </c>
      <c r="D43" s="13">
        <v>63950</v>
      </c>
      <c r="E43" s="86" t="s">
        <v>149</v>
      </c>
      <c r="F43" s="137">
        <f t="shared" si="1"/>
        <v>270925</v>
      </c>
      <c r="G43" s="137"/>
      <c r="H43" s="137">
        <f t="shared" si="0"/>
        <v>270925</v>
      </c>
      <c r="I43" s="138">
        <v>2000</v>
      </c>
      <c r="J43" s="138">
        <v>65000</v>
      </c>
      <c r="K43" s="138"/>
      <c r="L43" s="137"/>
      <c r="M43" s="137"/>
      <c r="N43" s="137">
        <v>203925</v>
      </c>
      <c r="O43" s="137"/>
      <c r="P43" s="137"/>
      <c r="Q43" s="137"/>
      <c r="R43" s="14"/>
      <c r="S43" s="14"/>
    </row>
    <row r="44" spans="1:19" s="11" customFormat="1" ht="24.75" customHeight="1" thickBot="1">
      <c r="A44" s="304"/>
      <c r="B44" s="42">
        <v>75095</v>
      </c>
      <c r="C44" s="42" t="s">
        <v>8</v>
      </c>
      <c r="D44" s="61">
        <v>122858.2</v>
      </c>
      <c r="E44" s="98" t="s">
        <v>159</v>
      </c>
      <c r="F44" s="121">
        <f t="shared" si="1"/>
        <v>3000</v>
      </c>
      <c r="G44" s="121"/>
      <c r="H44" s="121">
        <f t="shared" si="0"/>
        <v>3000</v>
      </c>
      <c r="I44" s="126"/>
      <c r="J44" s="126"/>
      <c r="K44" s="126">
        <v>3000</v>
      </c>
      <c r="L44" s="121"/>
      <c r="M44" s="121"/>
      <c r="N44" s="121"/>
      <c r="O44" s="121"/>
      <c r="P44" s="121"/>
      <c r="Q44" s="121"/>
      <c r="R44" s="14"/>
      <c r="S44" s="14"/>
    </row>
    <row r="45" spans="1:17" ht="36.75" thickBot="1">
      <c r="A45" s="65">
        <v>754</v>
      </c>
      <c r="B45" s="65"/>
      <c r="C45" s="55" t="s">
        <v>19</v>
      </c>
      <c r="D45" s="56">
        <f>SUM(D46:D49)</f>
        <v>26022</v>
      </c>
      <c r="E45" s="56"/>
      <c r="F45" s="124">
        <f>F46+F47+F48+F49+F50</f>
        <v>7375000</v>
      </c>
      <c r="G45" s="124"/>
      <c r="H45" s="124">
        <f>H46+H47+H48+H49+H50</f>
        <v>7375000</v>
      </c>
      <c r="I45" s="72">
        <f>I46+I47</f>
        <v>6311854</v>
      </c>
      <c r="J45" s="72">
        <f>J46+J47+J49+J50</f>
        <v>678146</v>
      </c>
      <c r="K45" s="124">
        <f>K46+K47+K48+K49+K50</f>
        <v>8000</v>
      </c>
      <c r="L45" s="124">
        <f>L46+L47+L48+L49+L50</f>
        <v>377000</v>
      </c>
      <c r="M45" s="124"/>
      <c r="N45" s="124"/>
      <c r="O45" s="124"/>
      <c r="P45" s="124"/>
      <c r="Q45" s="124"/>
    </row>
    <row r="46" spans="1:17" ht="24" customHeight="1">
      <c r="A46" s="294"/>
      <c r="B46" s="81">
        <v>75405</v>
      </c>
      <c r="C46" s="88" t="s">
        <v>75</v>
      </c>
      <c r="D46" s="51">
        <v>4281</v>
      </c>
      <c r="E46" s="97" t="s">
        <v>143</v>
      </c>
      <c r="F46" s="117">
        <v>2000</v>
      </c>
      <c r="G46" s="117"/>
      <c r="H46" s="117">
        <f>SUM(I46:Q46)</f>
        <v>2000</v>
      </c>
      <c r="I46" s="125"/>
      <c r="J46" s="125"/>
      <c r="K46" s="117"/>
      <c r="L46" s="117">
        <v>2000</v>
      </c>
      <c r="M46" s="117"/>
      <c r="N46" s="117"/>
      <c r="O46" s="117"/>
      <c r="P46" s="117"/>
      <c r="Q46" s="117"/>
    </row>
    <row r="47" spans="1:17" ht="48" customHeight="1">
      <c r="A47" s="294"/>
      <c r="B47" s="42">
        <v>75411</v>
      </c>
      <c r="C47" s="87" t="s">
        <v>20</v>
      </c>
      <c r="D47" s="13">
        <v>0</v>
      </c>
      <c r="E47" s="86" t="s">
        <v>157</v>
      </c>
      <c r="F47" s="137">
        <f>G47+H47</f>
        <v>7352000</v>
      </c>
      <c r="G47" s="137"/>
      <c r="H47" s="137">
        <f>SUM(I47:Q47)</f>
        <v>7352000</v>
      </c>
      <c r="I47" s="138">
        <v>6311854</v>
      </c>
      <c r="J47" s="138">
        <v>665146</v>
      </c>
      <c r="K47" s="137"/>
      <c r="L47" s="137">
        <v>375000</v>
      </c>
      <c r="M47" s="137"/>
      <c r="N47" s="137"/>
      <c r="O47" s="137"/>
      <c r="P47" s="137"/>
      <c r="Q47" s="137"/>
    </row>
    <row r="48" spans="1:17" ht="18" customHeight="1">
      <c r="A48" s="294"/>
      <c r="B48" s="42">
        <v>75414</v>
      </c>
      <c r="C48" s="87" t="s">
        <v>21</v>
      </c>
      <c r="D48" s="13">
        <v>18741</v>
      </c>
      <c r="E48" s="86" t="s">
        <v>143</v>
      </c>
      <c r="F48" s="137">
        <f>G48+H48</f>
        <v>8000</v>
      </c>
      <c r="G48" s="137"/>
      <c r="H48" s="137">
        <f>SUM(I48:Q48)</f>
        <v>8000</v>
      </c>
      <c r="I48" s="138"/>
      <c r="J48" s="138"/>
      <c r="K48" s="137">
        <v>8000</v>
      </c>
      <c r="L48" s="137"/>
      <c r="M48" s="137"/>
      <c r="N48" s="137"/>
      <c r="O48" s="137"/>
      <c r="P48" s="137"/>
      <c r="Q48" s="137"/>
    </row>
    <row r="49" spans="1:17" ht="29.25" customHeight="1">
      <c r="A49" s="294"/>
      <c r="B49" s="42">
        <v>75421</v>
      </c>
      <c r="C49" s="87" t="s">
        <v>22</v>
      </c>
      <c r="D49" s="13">
        <v>3000</v>
      </c>
      <c r="E49" s="86" t="s">
        <v>143</v>
      </c>
      <c r="F49" s="137">
        <f>G49+H49</f>
        <v>3000</v>
      </c>
      <c r="G49" s="137"/>
      <c r="H49" s="137">
        <f>SUM(I49:Q49)</f>
        <v>3000</v>
      </c>
      <c r="I49" s="138"/>
      <c r="J49" s="138">
        <v>3000</v>
      </c>
      <c r="K49" s="137"/>
      <c r="L49" s="137"/>
      <c r="M49" s="137"/>
      <c r="N49" s="137"/>
      <c r="O49" s="137"/>
      <c r="P49" s="137"/>
      <c r="Q49" s="137"/>
    </row>
    <row r="50" spans="1:17" ht="24" customHeight="1" thickBot="1">
      <c r="A50" s="294"/>
      <c r="B50" s="87">
        <v>75495</v>
      </c>
      <c r="C50" s="87" t="s">
        <v>8</v>
      </c>
      <c r="D50" s="61"/>
      <c r="E50" s="98" t="s">
        <v>143</v>
      </c>
      <c r="F50" s="121">
        <f>G50+H50</f>
        <v>10000</v>
      </c>
      <c r="G50" s="121"/>
      <c r="H50" s="121">
        <f>SUM(I50:Q50)</f>
        <v>10000</v>
      </c>
      <c r="I50" s="126"/>
      <c r="J50" s="126">
        <v>10000</v>
      </c>
      <c r="K50" s="121"/>
      <c r="L50" s="121"/>
      <c r="M50" s="121"/>
      <c r="N50" s="121"/>
      <c r="O50" s="121"/>
      <c r="P50" s="121"/>
      <c r="Q50" s="121"/>
    </row>
    <row r="51" spans="1:17" s="11" customFormat="1" ht="24.75" thickBot="1">
      <c r="A51" s="65">
        <v>757</v>
      </c>
      <c r="B51" s="65"/>
      <c r="C51" s="55" t="s">
        <v>23</v>
      </c>
      <c r="D51" s="56">
        <f>SUM(D52:D52)</f>
        <v>273800</v>
      </c>
      <c r="E51" s="56"/>
      <c r="F51" s="124">
        <f>F52+F53</f>
        <v>1225389</v>
      </c>
      <c r="G51" s="124"/>
      <c r="H51" s="124">
        <f>H52+H53</f>
        <v>1225389</v>
      </c>
      <c r="I51" s="72"/>
      <c r="J51" s="72"/>
      <c r="K51" s="124"/>
      <c r="L51" s="124"/>
      <c r="M51" s="124"/>
      <c r="N51" s="124"/>
      <c r="O51" s="124"/>
      <c r="P51" s="72">
        <v>463372</v>
      </c>
      <c r="Q51" s="72">
        <v>762017</v>
      </c>
    </row>
    <row r="52" spans="1:17" s="11" customFormat="1" ht="72" customHeight="1">
      <c r="A52" s="43"/>
      <c r="B52" s="88">
        <v>75702</v>
      </c>
      <c r="C52" s="88" t="s">
        <v>24</v>
      </c>
      <c r="D52" s="57">
        <v>273800</v>
      </c>
      <c r="E52" s="100" t="s">
        <v>151</v>
      </c>
      <c r="F52" s="143">
        <f>G52+H52</f>
        <v>762017</v>
      </c>
      <c r="G52" s="143"/>
      <c r="H52" s="143">
        <f>SUM(I52:Q52)</f>
        <v>762017</v>
      </c>
      <c r="I52" s="144"/>
      <c r="J52" s="144"/>
      <c r="K52" s="143"/>
      <c r="L52" s="143"/>
      <c r="M52" s="143"/>
      <c r="N52" s="143"/>
      <c r="O52" s="143"/>
      <c r="P52" s="144"/>
      <c r="Q52" s="144">
        <v>762017</v>
      </c>
    </row>
    <row r="53" spans="1:17" s="11" customFormat="1" ht="72" customHeight="1" thickBot="1">
      <c r="A53" s="43"/>
      <c r="B53" s="208">
        <v>75704</v>
      </c>
      <c r="C53" s="208" t="s">
        <v>162</v>
      </c>
      <c r="D53" s="209"/>
      <c r="E53" s="210" t="s">
        <v>151</v>
      </c>
      <c r="F53" s="211">
        <f>G53+H53</f>
        <v>463372</v>
      </c>
      <c r="G53" s="211"/>
      <c r="H53" s="211">
        <f>SUM(I53:Q53)</f>
        <v>463372</v>
      </c>
      <c r="I53" s="212"/>
      <c r="J53" s="212"/>
      <c r="K53" s="211"/>
      <c r="L53" s="211"/>
      <c r="M53" s="211"/>
      <c r="N53" s="211"/>
      <c r="O53" s="211"/>
      <c r="P53" s="212">
        <v>463372</v>
      </c>
      <c r="Q53" s="212"/>
    </row>
    <row r="54" spans="1:17" s="11" customFormat="1" ht="18.75" customHeight="1" thickBot="1">
      <c r="A54" s="65">
        <v>758</v>
      </c>
      <c r="B54" s="65"/>
      <c r="C54" s="55" t="s">
        <v>25</v>
      </c>
      <c r="D54" s="56">
        <f>SUM(D55:D55)</f>
        <v>108350</v>
      </c>
      <c r="E54" s="56"/>
      <c r="F54" s="124">
        <f>F55</f>
        <v>1935390</v>
      </c>
      <c r="G54" s="124">
        <v>164409</v>
      </c>
      <c r="H54" s="124">
        <f>H55</f>
        <v>1770981</v>
      </c>
      <c r="I54" s="72"/>
      <c r="J54" s="72">
        <f>J55</f>
        <v>1770981</v>
      </c>
      <c r="K54" s="124"/>
      <c r="L54" s="124"/>
      <c r="M54" s="124"/>
      <c r="N54" s="124"/>
      <c r="O54" s="124"/>
      <c r="P54" s="124"/>
      <c r="Q54" s="124"/>
    </row>
    <row r="55" spans="1:17" s="11" customFormat="1" ht="24">
      <c r="A55" s="304"/>
      <c r="B55" s="44">
        <v>75818</v>
      </c>
      <c r="C55" s="50" t="s">
        <v>76</v>
      </c>
      <c r="D55" s="51">
        <v>108350</v>
      </c>
      <c r="E55" s="97" t="s">
        <v>151</v>
      </c>
      <c r="F55" s="117">
        <f>F56+F57+F58+F59+F60</f>
        <v>1935390</v>
      </c>
      <c r="G55" s="117"/>
      <c r="H55" s="117">
        <f>H56+H57+H58+H59+H60</f>
        <v>1770981</v>
      </c>
      <c r="I55" s="125"/>
      <c r="J55" s="125">
        <f>J56+J57+J58+J59+J60</f>
        <v>1770981</v>
      </c>
      <c r="K55" s="117"/>
      <c r="L55" s="117"/>
      <c r="M55" s="117"/>
      <c r="N55" s="117"/>
      <c r="O55" s="117"/>
      <c r="P55" s="117"/>
      <c r="Q55" s="117"/>
    </row>
    <row r="56" spans="1:17" s="11" customFormat="1" ht="18.75" customHeight="1">
      <c r="A56" s="304"/>
      <c r="B56" s="42"/>
      <c r="C56" s="230" t="s">
        <v>77</v>
      </c>
      <c r="D56" s="13"/>
      <c r="E56" s="39"/>
      <c r="F56" s="137">
        <v>250000</v>
      </c>
      <c r="G56" s="137"/>
      <c r="H56" s="137">
        <v>250000</v>
      </c>
      <c r="I56" s="138"/>
      <c r="J56" s="138">
        <v>250000</v>
      </c>
      <c r="K56" s="137"/>
      <c r="L56" s="137"/>
      <c r="M56" s="137"/>
      <c r="N56" s="137"/>
      <c r="O56" s="137"/>
      <c r="P56" s="137"/>
      <c r="Q56" s="137"/>
    </row>
    <row r="57" spans="1:17" s="11" customFormat="1" ht="24">
      <c r="A57" s="304"/>
      <c r="B57" s="43"/>
      <c r="C57" s="230" t="s">
        <v>78</v>
      </c>
      <c r="D57" s="13"/>
      <c r="E57" s="39"/>
      <c r="F57" s="137">
        <v>1485981</v>
      </c>
      <c r="G57" s="137"/>
      <c r="H57" s="137">
        <v>1485981</v>
      </c>
      <c r="I57" s="138"/>
      <c r="J57" s="138">
        <v>1485981</v>
      </c>
      <c r="K57" s="137"/>
      <c r="L57" s="137"/>
      <c r="M57" s="137"/>
      <c r="N57" s="137"/>
      <c r="O57" s="137"/>
      <c r="P57" s="137"/>
      <c r="Q57" s="137"/>
    </row>
    <row r="58" spans="1:17" s="11" customFormat="1" ht="36">
      <c r="A58" s="304"/>
      <c r="B58" s="43"/>
      <c r="C58" s="230" t="s">
        <v>164</v>
      </c>
      <c r="D58" s="13"/>
      <c r="E58" s="39"/>
      <c r="F58" s="137">
        <v>164409</v>
      </c>
      <c r="G58" s="137">
        <v>164409</v>
      </c>
      <c r="H58" s="137"/>
      <c r="I58" s="138"/>
      <c r="J58" s="138"/>
      <c r="K58" s="137"/>
      <c r="L58" s="137"/>
      <c r="M58" s="137"/>
      <c r="N58" s="137"/>
      <c r="O58" s="137"/>
      <c r="P58" s="137"/>
      <c r="Q58" s="137"/>
    </row>
    <row r="59" spans="1:17" s="11" customFormat="1" ht="48">
      <c r="A59" s="304"/>
      <c r="B59" s="43"/>
      <c r="C59" s="230" t="s">
        <v>165</v>
      </c>
      <c r="D59" s="13"/>
      <c r="E59" s="39"/>
      <c r="F59" s="137">
        <v>10000</v>
      </c>
      <c r="G59" s="137"/>
      <c r="H59" s="137">
        <v>10000</v>
      </c>
      <c r="I59" s="138"/>
      <c r="J59" s="138">
        <v>10000</v>
      </c>
      <c r="K59" s="137"/>
      <c r="L59" s="137"/>
      <c r="M59" s="137"/>
      <c r="N59" s="137"/>
      <c r="O59" s="137"/>
      <c r="P59" s="137"/>
      <c r="Q59" s="137"/>
    </row>
    <row r="60" spans="1:17" s="11" customFormat="1" ht="48.75" thickBot="1">
      <c r="A60" s="304"/>
      <c r="B60" s="82"/>
      <c r="C60" s="260" t="s">
        <v>79</v>
      </c>
      <c r="D60" s="61"/>
      <c r="E60" s="71"/>
      <c r="F60" s="121">
        <v>25000</v>
      </c>
      <c r="G60" s="121"/>
      <c r="H60" s="121">
        <v>25000</v>
      </c>
      <c r="I60" s="126"/>
      <c r="J60" s="126">
        <v>25000</v>
      </c>
      <c r="K60" s="121"/>
      <c r="L60" s="121"/>
      <c r="M60" s="121"/>
      <c r="N60" s="121"/>
      <c r="O60" s="121"/>
      <c r="P60" s="121"/>
      <c r="Q60" s="121"/>
    </row>
    <row r="61" spans="1:17" s="16" customFormat="1" ht="24.75" thickBot="1">
      <c r="A61" s="223">
        <v>801</v>
      </c>
      <c r="B61" s="223"/>
      <c r="C61" s="224" t="s">
        <v>26</v>
      </c>
      <c r="D61" s="105">
        <f>SUM(D62:D74)</f>
        <v>10299462</v>
      </c>
      <c r="E61" s="105"/>
      <c r="F61" s="124">
        <f>F62+F72+F75+F87+F89+F93+F96</f>
        <v>39957776</v>
      </c>
      <c r="G61" s="124">
        <f>G62+G75</f>
        <v>1407296</v>
      </c>
      <c r="H61" s="124">
        <f aca="true" t="shared" si="2" ref="H61:Q61">H62+H72+H75+H87+H89+H93+H96</f>
        <v>38550480</v>
      </c>
      <c r="I61" s="124">
        <f t="shared" si="2"/>
        <v>29818966</v>
      </c>
      <c r="J61" s="124">
        <f t="shared" si="2"/>
        <v>5636892</v>
      </c>
      <c r="K61" s="124">
        <f t="shared" si="2"/>
        <v>2876995</v>
      </c>
      <c r="L61" s="124">
        <f t="shared" si="2"/>
        <v>217627</v>
      </c>
      <c r="M61" s="124">
        <f t="shared" si="2"/>
        <v>0</v>
      </c>
      <c r="N61" s="124">
        <f t="shared" si="2"/>
        <v>0</v>
      </c>
      <c r="O61" s="124">
        <f t="shared" si="2"/>
        <v>0</v>
      </c>
      <c r="P61" s="124">
        <f t="shared" si="2"/>
        <v>0</v>
      </c>
      <c r="Q61" s="124">
        <f t="shared" si="2"/>
        <v>0</v>
      </c>
    </row>
    <row r="62" spans="1:17" ht="24">
      <c r="A62" s="335"/>
      <c r="B62" s="225">
        <v>80120</v>
      </c>
      <c r="C62" s="226" t="s">
        <v>80</v>
      </c>
      <c r="D62" s="51">
        <v>5210801</v>
      </c>
      <c r="E62" s="51"/>
      <c r="F62" s="183">
        <f>F63+F64+F65+F66+F67+F68+F69+F70+F71</f>
        <v>14430462</v>
      </c>
      <c r="G62" s="183">
        <f>G71</f>
        <v>1000000</v>
      </c>
      <c r="H62" s="183">
        <f aca="true" t="shared" si="3" ref="H62:Q62">H63+H64+H65+H66+H67+H68+H69+H70</f>
        <v>13430462</v>
      </c>
      <c r="I62" s="183">
        <f t="shared" si="3"/>
        <v>10166590</v>
      </c>
      <c r="J62" s="183">
        <f t="shared" si="3"/>
        <v>1951156</v>
      </c>
      <c r="K62" s="183">
        <f t="shared" si="3"/>
        <v>1305216</v>
      </c>
      <c r="L62" s="183">
        <f t="shared" si="3"/>
        <v>7500</v>
      </c>
      <c r="M62" s="183">
        <f t="shared" si="3"/>
        <v>0</v>
      </c>
      <c r="N62" s="183">
        <f t="shared" si="3"/>
        <v>0</v>
      </c>
      <c r="O62" s="183">
        <f t="shared" si="3"/>
        <v>0</v>
      </c>
      <c r="P62" s="183">
        <f t="shared" si="3"/>
        <v>0</v>
      </c>
      <c r="Q62" s="183">
        <f t="shared" si="3"/>
        <v>0</v>
      </c>
    </row>
    <row r="63" spans="1:17" s="11" customFormat="1" ht="24.75" customHeight="1">
      <c r="A63" s="335"/>
      <c r="B63" s="309"/>
      <c r="C63" s="310"/>
      <c r="D63" s="13">
        <v>178466</v>
      </c>
      <c r="E63" s="231" t="s">
        <v>81</v>
      </c>
      <c r="F63" s="134">
        <f>G63+H63</f>
        <v>3257847</v>
      </c>
      <c r="G63" s="134"/>
      <c r="H63" s="134">
        <f>SUM(I63:Q63)</f>
        <v>3257847</v>
      </c>
      <c r="I63" s="153">
        <v>2787678</v>
      </c>
      <c r="J63" s="153">
        <v>466769</v>
      </c>
      <c r="K63" s="153"/>
      <c r="L63" s="134">
        <v>3400</v>
      </c>
      <c r="M63" s="257"/>
      <c r="N63" s="257"/>
      <c r="O63" s="257"/>
      <c r="P63" s="257"/>
      <c r="Q63" s="257"/>
    </row>
    <row r="64" spans="1:17" s="11" customFormat="1" ht="23.25" customHeight="1">
      <c r="A64" s="335"/>
      <c r="B64" s="311"/>
      <c r="C64" s="276"/>
      <c r="D64" s="13">
        <v>1893202</v>
      </c>
      <c r="E64" s="233" t="s">
        <v>82</v>
      </c>
      <c r="F64" s="184">
        <f>G64+H64</f>
        <v>2134942</v>
      </c>
      <c r="G64" s="184"/>
      <c r="H64" s="184">
        <f>SUM(I64:Q64)</f>
        <v>2134942</v>
      </c>
      <c r="I64" s="155">
        <v>1786131</v>
      </c>
      <c r="J64" s="155">
        <v>347811</v>
      </c>
      <c r="K64" s="155"/>
      <c r="L64" s="184">
        <v>1000</v>
      </c>
      <c r="M64" s="259"/>
      <c r="N64" s="259"/>
      <c r="O64" s="259"/>
      <c r="P64" s="259"/>
      <c r="Q64" s="259"/>
    </row>
    <row r="65" spans="1:17" ht="26.25" customHeight="1">
      <c r="A65" s="335"/>
      <c r="B65" s="311"/>
      <c r="C65" s="276"/>
      <c r="D65" s="13">
        <v>1935670</v>
      </c>
      <c r="E65" s="233" t="s">
        <v>83</v>
      </c>
      <c r="F65" s="184">
        <f aca="true" t="shared" si="4" ref="F65:F70">G65+H65</f>
        <v>2745794</v>
      </c>
      <c r="G65" s="184"/>
      <c r="H65" s="184">
        <f aca="true" t="shared" si="5" ref="H65:H70">SUM(I65:Q65)</f>
        <v>2745794</v>
      </c>
      <c r="I65" s="155">
        <v>2421590</v>
      </c>
      <c r="J65" s="155">
        <v>324204</v>
      </c>
      <c r="K65" s="155"/>
      <c r="L65" s="259"/>
      <c r="M65" s="259"/>
      <c r="N65" s="259"/>
      <c r="O65" s="259"/>
      <c r="P65" s="259"/>
      <c r="Q65" s="259"/>
    </row>
    <row r="66" spans="1:17" s="4" customFormat="1" ht="18" customHeight="1">
      <c r="A66" s="335"/>
      <c r="B66" s="311"/>
      <c r="C66" s="276"/>
      <c r="D66" s="13">
        <v>416799</v>
      </c>
      <c r="E66" s="233" t="s">
        <v>84</v>
      </c>
      <c r="F66" s="184">
        <f t="shared" si="4"/>
        <v>1524010</v>
      </c>
      <c r="G66" s="184"/>
      <c r="H66" s="184">
        <f t="shared" si="5"/>
        <v>1524010</v>
      </c>
      <c r="I66" s="155">
        <v>1327816</v>
      </c>
      <c r="J66" s="155">
        <v>196194</v>
      </c>
      <c r="K66" s="155"/>
      <c r="L66" s="259"/>
      <c r="M66" s="259"/>
      <c r="N66" s="259"/>
      <c r="O66" s="259"/>
      <c r="P66" s="259"/>
      <c r="Q66" s="259"/>
    </row>
    <row r="67" spans="1:17" s="4" customFormat="1" ht="23.25" customHeight="1">
      <c r="A67" s="335"/>
      <c r="B67" s="311"/>
      <c r="C67" s="276"/>
      <c r="D67" s="13"/>
      <c r="E67" s="233" t="s">
        <v>85</v>
      </c>
      <c r="F67" s="184">
        <f t="shared" si="4"/>
        <v>2338172</v>
      </c>
      <c r="G67" s="184"/>
      <c r="H67" s="184">
        <f t="shared" si="5"/>
        <v>2338172</v>
      </c>
      <c r="I67" s="155">
        <v>1748911</v>
      </c>
      <c r="J67" s="155">
        <v>586761</v>
      </c>
      <c r="K67" s="155"/>
      <c r="L67" s="184">
        <v>2500</v>
      </c>
      <c r="M67" s="259"/>
      <c r="N67" s="259"/>
      <c r="O67" s="259"/>
      <c r="P67" s="259"/>
      <c r="Q67" s="259"/>
    </row>
    <row r="68" spans="1:17" s="4" customFormat="1" ht="18.75" customHeight="1">
      <c r="A68" s="335"/>
      <c r="B68" s="311"/>
      <c r="C68" s="276"/>
      <c r="D68" s="13">
        <v>50386</v>
      </c>
      <c r="E68" s="233" t="s">
        <v>86</v>
      </c>
      <c r="F68" s="184">
        <f t="shared" si="4"/>
        <v>77390</v>
      </c>
      <c r="G68" s="184"/>
      <c r="H68" s="184">
        <f t="shared" si="5"/>
        <v>77390</v>
      </c>
      <c r="I68" s="155">
        <v>60288</v>
      </c>
      <c r="J68" s="155">
        <v>16502</v>
      </c>
      <c r="K68" s="155"/>
      <c r="L68" s="184">
        <v>600</v>
      </c>
      <c r="M68" s="259"/>
      <c r="N68" s="259"/>
      <c r="O68" s="259"/>
      <c r="P68" s="259"/>
      <c r="Q68" s="259"/>
    </row>
    <row r="69" spans="1:17" s="4" customFormat="1" ht="19.5" customHeight="1">
      <c r="A69" s="335"/>
      <c r="B69" s="311"/>
      <c r="C69" s="276"/>
      <c r="D69" s="13"/>
      <c r="E69" s="233" t="s">
        <v>87</v>
      </c>
      <c r="F69" s="184">
        <f t="shared" si="4"/>
        <v>47091</v>
      </c>
      <c r="G69" s="184"/>
      <c r="H69" s="184">
        <f t="shared" si="5"/>
        <v>47091</v>
      </c>
      <c r="I69" s="155">
        <v>34176</v>
      </c>
      <c r="J69" s="155">
        <v>12915</v>
      </c>
      <c r="K69" s="155"/>
      <c r="L69" s="259"/>
      <c r="M69" s="259"/>
      <c r="N69" s="259"/>
      <c r="O69" s="259"/>
      <c r="P69" s="259"/>
      <c r="Q69" s="259"/>
    </row>
    <row r="70" spans="1:17" s="4" customFormat="1" ht="24">
      <c r="A70" s="335"/>
      <c r="B70" s="311"/>
      <c r="C70" s="276"/>
      <c r="D70" s="13">
        <v>614138</v>
      </c>
      <c r="E70" s="233" t="s">
        <v>88</v>
      </c>
      <c r="F70" s="184">
        <f t="shared" si="4"/>
        <v>1305216</v>
      </c>
      <c r="G70" s="184"/>
      <c r="H70" s="184">
        <f t="shared" si="5"/>
        <v>1305216</v>
      </c>
      <c r="I70" s="155"/>
      <c r="J70" s="155"/>
      <c r="K70" s="155">
        <v>1305216</v>
      </c>
      <c r="L70" s="259"/>
      <c r="M70" s="259"/>
      <c r="N70" s="259"/>
      <c r="O70" s="259"/>
      <c r="P70" s="259"/>
      <c r="Q70" s="259"/>
    </row>
    <row r="71" spans="1:17" s="4" customFormat="1" ht="12.75">
      <c r="A71" s="335"/>
      <c r="B71" s="227"/>
      <c r="C71" s="228"/>
      <c r="D71" s="13"/>
      <c r="E71" s="255" t="s">
        <v>158</v>
      </c>
      <c r="F71" s="186">
        <v>1000000</v>
      </c>
      <c r="G71" s="186">
        <v>1000000</v>
      </c>
      <c r="H71" s="186"/>
      <c r="I71" s="157"/>
      <c r="J71" s="157"/>
      <c r="K71" s="157"/>
      <c r="L71" s="258"/>
      <c r="M71" s="258"/>
      <c r="N71" s="258"/>
      <c r="O71" s="258"/>
      <c r="P71" s="258"/>
      <c r="Q71" s="258"/>
    </row>
    <row r="72" spans="1:17" s="4" customFormat="1" ht="12.75">
      <c r="A72" s="335"/>
      <c r="B72" s="229">
        <v>80123</v>
      </c>
      <c r="C72" s="230" t="s">
        <v>89</v>
      </c>
      <c r="D72" s="13"/>
      <c r="E72" s="35"/>
      <c r="F72" s="181">
        <f>F73+F74</f>
        <v>1112200</v>
      </c>
      <c r="G72" s="181">
        <f>G73+G74</f>
        <v>0</v>
      </c>
      <c r="H72" s="181">
        <f aca="true" t="shared" si="6" ref="H72:Q72">H73+H74</f>
        <v>1112200</v>
      </c>
      <c r="I72" s="181">
        <f t="shared" si="6"/>
        <v>990647</v>
      </c>
      <c r="J72" s="181">
        <f t="shared" si="6"/>
        <v>121053</v>
      </c>
      <c r="K72" s="181">
        <f t="shared" si="6"/>
        <v>0</v>
      </c>
      <c r="L72" s="181">
        <f t="shared" si="6"/>
        <v>500</v>
      </c>
      <c r="M72" s="181">
        <f t="shared" si="6"/>
        <v>0</v>
      </c>
      <c r="N72" s="181">
        <f t="shared" si="6"/>
        <v>0</v>
      </c>
      <c r="O72" s="181">
        <f t="shared" si="6"/>
        <v>0</v>
      </c>
      <c r="P72" s="181">
        <f t="shared" si="6"/>
        <v>0</v>
      </c>
      <c r="Q72" s="181">
        <f t="shared" si="6"/>
        <v>0</v>
      </c>
    </row>
    <row r="73" spans="1:17" s="4" customFormat="1" ht="30" customHeight="1">
      <c r="A73" s="335"/>
      <c r="B73" s="309"/>
      <c r="C73" s="310"/>
      <c r="D73" s="13"/>
      <c r="E73" s="231" t="s">
        <v>85</v>
      </c>
      <c r="F73" s="134">
        <f>G73+H73</f>
        <v>938494</v>
      </c>
      <c r="G73" s="134"/>
      <c r="H73" s="134">
        <f>SUM(I73:Q73)</f>
        <v>938494</v>
      </c>
      <c r="I73" s="153">
        <v>859042</v>
      </c>
      <c r="J73" s="153">
        <v>78952</v>
      </c>
      <c r="K73" s="153"/>
      <c r="L73" s="134">
        <v>500</v>
      </c>
      <c r="M73" s="257"/>
      <c r="N73" s="257"/>
      <c r="O73" s="257"/>
      <c r="P73" s="257"/>
      <c r="Q73" s="257"/>
    </row>
    <row r="74" spans="1:17" s="4" customFormat="1" ht="19.5" customHeight="1">
      <c r="A74" s="335"/>
      <c r="B74" s="311"/>
      <c r="C74" s="276"/>
      <c r="D74" s="13"/>
      <c r="E74" s="255" t="s">
        <v>87</v>
      </c>
      <c r="F74" s="186">
        <f>G74+H74</f>
        <v>173706</v>
      </c>
      <c r="G74" s="186"/>
      <c r="H74" s="186">
        <f>SUM(I74:Q74)</f>
        <v>173706</v>
      </c>
      <c r="I74" s="157">
        <v>131605</v>
      </c>
      <c r="J74" s="157">
        <v>42101</v>
      </c>
      <c r="K74" s="157"/>
      <c r="L74" s="258"/>
      <c r="M74" s="258"/>
      <c r="N74" s="258"/>
      <c r="O74" s="258"/>
      <c r="P74" s="258"/>
      <c r="Q74" s="258"/>
    </row>
    <row r="75" spans="1:17" ht="12.75">
      <c r="A75" s="335"/>
      <c r="B75" s="229">
        <v>80130</v>
      </c>
      <c r="C75" s="230" t="s">
        <v>90</v>
      </c>
      <c r="D75" s="13"/>
      <c r="E75" s="35"/>
      <c r="F75" s="181">
        <f>F76+F77+F78+F79+F80+F81+F82+F83+F84+F85+F86</f>
        <v>22990119</v>
      </c>
      <c r="G75" s="181">
        <f>G76+G77+G78+G79+G80+G81+G82+G83+G84+G85+G86</f>
        <v>407296</v>
      </c>
      <c r="H75" s="181">
        <f aca="true" t="shared" si="7" ref="H75:Q75">H76+H77+H78+H79+H80+H81+H82+H83+H84+H85</f>
        <v>22582823</v>
      </c>
      <c r="I75" s="181">
        <f t="shared" si="7"/>
        <v>18026578</v>
      </c>
      <c r="J75" s="181">
        <f t="shared" si="7"/>
        <v>2815923</v>
      </c>
      <c r="K75" s="181">
        <f t="shared" si="7"/>
        <v>1571779</v>
      </c>
      <c r="L75" s="181">
        <f t="shared" si="7"/>
        <v>168543</v>
      </c>
      <c r="M75" s="181">
        <f t="shared" si="7"/>
        <v>0</v>
      </c>
      <c r="N75" s="181">
        <f t="shared" si="7"/>
        <v>0</v>
      </c>
      <c r="O75" s="181">
        <f t="shared" si="7"/>
        <v>0</v>
      </c>
      <c r="P75" s="181">
        <f t="shared" si="7"/>
        <v>0</v>
      </c>
      <c r="Q75" s="181">
        <f t="shared" si="7"/>
        <v>0</v>
      </c>
    </row>
    <row r="76" spans="1:17" ht="26.25" customHeight="1">
      <c r="A76" s="335"/>
      <c r="B76" s="309"/>
      <c r="C76" s="310"/>
      <c r="D76" s="13"/>
      <c r="E76" s="231" t="s">
        <v>91</v>
      </c>
      <c r="F76" s="134">
        <f>G76+H76</f>
        <v>2991996</v>
      </c>
      <c r="G76" s="134"/>
      <c r="H76" s="134">
        <f>SUM(I76:Q76)</f>
        <v>2991996</v>
      </c>
      <c r="I76" s="253">
        <v>2589291</v>
      </c>
      <c r="J76" s="135">
        <v>401805</v>
      </c>
      <c r="K76" s="135"/>
      <c r="L76" s="134">
        <v>900</v>
      </c>
      <c r="M76" s="134"/>
      <c r="N76" s="134"/>
      <c r="O76" s="134"/>
      <c r="P76" s="134"/>
      <c r="Q76" s="134"/>
    </row>
    <row r="77" spans="1:17" ht="25.5" customHeight="1">
      <c r="A77" s="335"/>
      <c r="B77" s="311"/>
      <c r="C77" s="276"/>
      <c r="D77" s="13"/>
      <c r="E77" s="233" t="s">
        <v>92</v>
      </c>
      <c r="F77" s="184">
        <f>G77+H77</f>
        <v>5026189</v>
      </c>
      <c r="G77" s="184"/>
      <c r="H77" s="184">
        <f>SUM(I77:Q77)</f>
        <v>5026189</v>
      </c>
      <c r="I77" s="254">
        <v>4457397</v>
      </c>
      <c r="J77" s="185">
        <v>568792</v>
      </c>
      <c r="K77" s="185"/>
      <c r="L77" s="184"/>
      <c r="M77" s="184"/>
      <c r="N77" s="184"/>
      <c r="O77" s="184"/>
      <c r="P77" s="184"/>
      <c r="Q77" s="184"/>
    </row>
    <row r="78" spans="1:17" ht="18.75" customHeight="1">
      <c r="A78" s="335"/>
      <c r="B78" s="311"/>
      <c r="C78" s="276"/>
      <c r="D78" s="13"/>
      <c r="E78" s="233" t="s">
        <v>93</v>
      </c>
      <c r="F78" s="184">
        <f aca="true" t="shared" si="8" ref="F78:F85">G78+H78</f>
        <v>2558084</v>
      </c>
      <c r="G78" s="184"/>
      <c r="H78" s="184">
        <f aca="true" t="shared" si="9" ref="H78:H85">SUM(I78:Q78)</f>
        <v>2558084</v>
      </c>
      <c r="I78" s="254">
        <v>2277519</v>
      </c>
      <c r="J78" s="185">
        <v>280565</v>
      </c>
      <c r="K78" s="185"/>
      <c r="L78" s="184"/>
      <c r="M78" s="184"/>
      <c r="N78" s="184"/>
      <c r="O78" s="184"/>
      <c r="P78" s="184"/>
      <c r="Q78" s="184"/>
    </row>
    <row r="79" spans="1:17" ht="24">
      <c r="A79" s="335"/>
      <c r="B79" s="311"/>
      <c r="C79" s="276"/>
      <c r="D79" s="13"/>
      <c r="E79" s="233" t="s">
        <v>85</v>
      </c>
      <c r="F79" s="184">
        <f t="shared" si="8"/>
        <v>697926</v>
      </c>
      <c r="G79" s="184"/>
      <c r="H79" s="184">
        <f t="shared" si="9"/>
        <v>697926</v>
      </c>
      <c r="I79" s="254">
        <v>593155</v>
      </c>
      <c r="J79" s="185">
        <v>103771</v>
      </c>
      <c r="K79" s="185"/>
      <c r="L79" s="184">
        <v>1000</v>
      </c>
      <c r="M79" s="184"/>
      <c r="N79" s="184"/>
      <c r="O79" s="184"/>
      <c r="P79" s="184"/>
      <c r="Q79" s="184"/>
    </row>
    <row r="80" spans="1:17" ht="25.5" customHeight="1">
      <c r="A80" s="335"/>
      <c r="B80" s="311"/>
      <c r="C80" s="276"/>
      <c r="D80" s="13"/>
      <c r="E80" s="233" t="s">
        <v>94</v>
      </c>
      <c r="F80" s="184">
        <f t="shared" si="8"/>
        <v>2243343</v>
      </c>
      <c r="G80" s="184"/>
      <c r="H80" s="184">
        <f t="shared" si="9"/>
        <v>2243343</v>
      </c>
      <c r="I80" s="254">
        <v>2041058</v>
      </c>
      <c r="J80" s="185">
        <v>201285</v>
      </c>
      <c r="K80" s="185"/>
      <c r="L80" s="184">
        <v>1000</v>
      </c>
      <c r="M80" s="184"/>
      <c r="N80" s="184"/>
      <c r="O80" s="184"/>
      <c r="P80" s="184"/>
      <c r="Q80" s="184"/>
    </row>
    <row r="81" spans="1:17" ht="16.5" customHeight="1">
      <c r="A81" s="335"/>
      <c r="B81" s="311"/>
      <c r="C81" s="276"/>
      <c r="D81" s="13"/>
      <c r="E81" s="233" t="s">
        <v>86</v>
      </c>
      <c r="F81" s="184">
        <f t="shared" si="8"/>
        <v>1276488</v>
      </c>
      <c r="G81" s="184"/>
      <c r="H81" s="184">
        <f t="shared" si="9"/>
        <v>1276488</v>
      </c>
      <c r="I81" s="254">
        <v>1056833</v>
      </c>
      <c r="J81" s="185">
        <v>217955</v>
      </c>
      <c r="K81" s="185"/>
      <c r="L81" s="184">
        <v>1700</v>
      </c>
      <c r="M81" s="184"/>
      <c r="N81" s="184"/>
      <c r="O81" s="184"/>
      <c r="P81" s="184"/>
      <c r="Q81" s="184"/>
    </row>
    <row r="82" spans="1:17" ht="15.75" customHeight="1">
      <c r="A82" s="335"/>
      <c r="B82" s="311"/>
      <c r="C82" s="276"/>
      <c r="D82" s="13"/>
      <c r="E82" s="233" t="s">
        <v>87</v>
      </c>
      <c r="F82" s="184">
        <f t="shared" si="8"/>
        <v>690392</v>
      </c>
      <c r="G82" s="184"/>
      <c r="H82" s="184">
        <f t="shared" si="9"/>
        <v>690392</v>
      </c>
      <c r="I82" s="254">
        <v>570643</v>
      </c>
      <c r="J82" s="185">
        <v>71692</v>
      </c>
      <c r="K82" s="185"/>
      <c r="L82" s="184">
        <v>48057</v>
      </c>
      <c r="M82" s="184"/>
      <c r="N82" s="184"/>
      <c r="O82" s="184"/>
      <c r="P82" s="184"/>
      <c r="Q82" s="184"/>
    </row>
    <row r="83" spans="1:17" ht="24">
      <c r="A83" s="335"/>
      <c r="B83" s="311"/>
      <c r="C83" s="276"/>
      <c r="D83" s="13"/>
      <c r="E83" s="233" t="s">
        <v>95</v>
      </c>
      <c r="F83" s="184">
        <f t="shared" si="8"/>
        <v>2540833</v>
      </c>
      <c r="G83" s="184"/>
      <c r="H83" s="184">
        <f t="shared" si="9"/>
        <v>2540833</v>
      </c>
      <c r="I83" s="254">
        <v>1845981</v>
      </c>
      <c r="J83" s="185">
        <v>582166</v>
      </c>
      <c r="K83" s="185"/>
      <c r="L83" s="184">
        <v>112686</v>
      </c>
      <c r="M83" s="184"/>
      <c r="N83" s="184"/>
      <c r="O83" s="184"/>
      <c r="P83" s="184"/>
      <c r="Q83" s="184"/>
    </row>
    <row r="84" spans="1:17" ht="22.5" customHeight="1">
      <c r="A84" s="335"/>
      <c r="B84" s="311"/>
      <c r="C84" s="276"/>
      <c r="D84" s="13"/>
      <c r="E84" s="233" t="s">
        <v>96</v>
      </c>
      <c r="F84" s="184">
        <f t="shared" si="8"/>
        <v>2985793</v>
      </c>
      <c r="G84" s="184"/>
      <c r="H84" s="184">
        <f t="shared" si="9"/>
        <v>2985793</v>
      </c>
      <c r="I84" s="254">
        <v>2594701</v>
      </c>
      <c r="J84" s="185">
        <v>387892</v>
      </c>
      <c r="K84" s="185"/>
      <c r="L84" s="184">
        <v>3200</v>
      </c>
      <c r="M84" s="184"/>
      <c r="N84" s="184"/>
      <c r="O84" s="184"/>
      <c r="P84" s="184"/>
      <c r="Q84" s="184"/>
    </row>
    <row r="85" spans="1:17" ht="24">
      <c r="A85" s="335"/>
      <c r="B85" s="311"/>
      <c r="C85" s="276"/>
      <c r="D85" s="13"/>
      <c r="E85" s="233" t="s">
        <v>88</v>
      </c>
      <c r="F85" s="184">
        <f t="shared" si="8"/>
        <v>1571779</v>
      </c>
      <c r="G85" s="184"/>
      <c r="H85" s="184">
        <f t="shared" si="9"/>
        <v>1571779</v>
      </c>
      <c r="I85" s="254"/>
      <c r="J85" s="185"/>
      <c r="K85" s="185">
        <v>1571779</v>
      </c>
      <c r="L85" s="184"/>
      <c r="M85" s="184"/>
      <c r="N85" s="184"/>
      <c r="O85" s="184"/>
      <c r="P85" s="184"/>
      <c r="Q85" s="184"/>
    </row>
    <row r="86" spans="1:17" ht="12.75">
      <c r="A86" s="335"/>
      <c r="B86" s="227"/>
      <c r="C86" s="228"/>
      <c r="D86" s="13"/>
      <c r="E86" s="255" t="s">
        <v>158</v>
      </c>
      <c r="F86" s="186">
        <v>407296</v>
      </c>
      <c r="G86" s="186">
        <v>407296</v>
      </c>
      <c r="H86" s="186"/>
      <c r="I86" s="256"/>
      <c r="J86" s="187"/>
      <c r="K86" s="187"/>
      <c r="L86" s="186"/>
      <c r="M86" s="186"/>
      <c r="N86" s="186"/>
      <c r="O86" s="186"/>
      <c r="P86" s="186"/>
      <c r="Q86" s="186"/>
    </row>
    <row r="87" spans="1:17" ht="72">
      <c r="A87" s="335"/>
      <c r="B87" s="229">
        <v>80140</v>
      </c>
      <c r="C87" s="230" t="s">
        <v>97</v>
      </c>
      <c r="D87" s="13"/>
      <c r="E87" s="35"/>
      <c r="F87" s="181">
        <f>F88</f>
        <v>700697</v>
      </c>
      <c r="G87" s="181">
        <f>G88</f>
        <v>0</v>
      </c>
      <c r="H87" s="181">
        <f aca="true" t="shared" si="10" ref="H87:Q87">H88</f>
        <v>700697</v>
      </c>
      <c r="I87" s="181">
        <f t="shared" si="10"/>
        <v>479093</v>
      </c>
      <c r="J87" s="181">
        <v>195520</v>
      </c>
      <c r="K87" s="181">
        <f t="shared" si="10"/>
        <v>0</v>
      </c>
      <c r="L87" s="181">
        <v>26084</v>
      </c>
      <c r="M87" s="181">
        <f t="shared" si="10"/>
        <v>0</v>
      </c>
      <c r="N87" s="181">
        <f t="shared" si="10"/>
        <v>0</v>
      </c>
      <c r="O87" s="181">
        <f t="shared" si="10"/>
        <v>0</v>
      </c>
      <c r="P87" s="181">
        <f t="shared" si="10"/>
        <v>0</v>
      </c>
      <c r="Q87" s="181">
        <f t="shared" si="10"/>
        <v>0</v>
      </c>
    </row>
    <row r="88" spans="1:17" ht="24">
      <c r="A88" s="335"/>
      <c r="B88" s="277"/>
      <c r="C88" s="278"/>
      <c r="D88" s="13"/>
      <c r="E88" s="35" t="s">
        <v>98</v>
      </c>
      <c r="F88" s="181">
        <f>G88+H88</f>
        <v>700697</v>
      </c>
      <c r="G88" s="181"/>
      <c r="H88" s="181">
        <f>SUM(I88:Q88)</f>
        <v>700697</v>
      </c>
      <c r="I88" s="148">
        <v>479093</v>
      </c>
      <c r="J88" s="75">
        <v>195520</v>
      </c>
      <c r="K88" s="75"/>
      <c r="L88" s="149">
        <v>26084</v>
      </c>
      <c r="M88" s="149"/>
      <c r="N88" s="149"/>
      <c r="O88" s="149"/>
      <c r="P88" s="149"/>
      <c r="Q88" s="149"/>
    </row>
    <row r="89" spans="1:17" ht="36">
      <c r="A89" s="335"/>
      <c r="B89" s="229">
        <v>80146</v>
      </c>
      <c r="C89" s="230" t="s">
        <v>99</v>
      </c>
      <c r="D89" s="13"/>
      <c r="E89" s="35"/>
      <c r="F89" s="181">
        <f>F90+F91+F92</f>
        <v>202407</v>
      </c>
      <c r="G89" s="181">
        <f>G90+G91+G92</f>
        <v>0</v>
      </c>
      <c r="H89" s="181">
        <f aca="true" t="shared" si="11" ref="H89:Q89">H90+H91+H92</f>
        <v>202407</v>
      </c>
      <c r="I89" s="181">
        <f t="shared" si="11"/>
        <v>41752</v>
      </c>
      <c r="J89" s="181">
        <f t="shared" si="11"/>
        <v>160655</v>
      </c>
      <c r="K89" s="181">
        <f t="shared" si="11"/>
        <v>0</v>
      </c>
      <c r="L89" s="181">
        <f t="shared" si="11"/>
        <v>0</v>
      </c>
      <c r="M89" s="181">
        <f t="shared" si="11"/>
        <v>0</v>
      </c>
      <c r="N89" s="181">
        <f t="shared" si="11"/>
        <v>0</v>
      </c>
      <c r="O89" s="181">
        <f t="shared" si="11"/>
        <v>0</v>
      </c>
      <c r="P89" s="181">
        <f t="shared" si="11"/>
        <v>0</v>
      </c>
      <c r="Q89" s="181">
        <f t="shared" si="11"/>
        <v>0</v>
      </c>
    </row>
    <row r="90" spans="1:17" ht="22.5" customHeight="1">
      <c r="A90" s="335"/>
      <c r="B90" s="309"/>
      <c r="C90" s="310"/>
      <c r="D90" s="13"/>
      <c r="E90" s="35" t="s">
        <v>81</v>
      </c>
      <c r="F90" s="181">
        <f>G90+H90</f>
        <v>31288</v>
      </c>
      <c r="G90" s="181"/>
      <c r="H90" s="181">
        <f>SUM(I90:Q90)</f>
        <v>31288</v>
      </c>
      <c r="I90" s="148">
        <v>31288</v>
      </c>
      <c r="J90" s="75"/>
      <c r="K90" s="75"/>
      <c r="L90" s="149"/>
      <c r="M90" s="149"/>
      <c r="N90" s="149"/>
      <c r="O90" s="149"/>
      <c r="P90" s="149"/>
      <c r="Q90" s="149"/>
    </row>
    <row r="91" spans="1:17" ht="27" customHeight="1">
      <c r="A91" s="335"/>
      <c r="B91" s="311"/>
      <c r="C91" s="276"/>
      <c r="D91" s="13"/>
      <c r="E91" s="35" t="s">
        <v>83</v>
      </c>
      <c r="F91" s="181">
        <f>G91+H91</f>
        <v>10464</v>
      </c>
      <c r="G91" s="181"/>
      <c r="H91" s="181">
        <f>SUM(I91:Q91)</f>
        <v>10464</v>
      </c>
      <c r="I91" s="148">
        <v>10464</v>
      </c>
      <c r="J91" s="75"/>
      <c r="K91" s="75"/>
      <c r="L91" s="149"/>
      <c r="M91" s="149"/>
      <c r="N91" s="149"/>
      <c r="O91" s="149"/>
      <c r="P91" s="149"/>
      <c r="Q91" s="149"/>
    </row>
    <row r="92" spans="1:17" ht="21.75" customHeight="1">
      <c r="A92" s="335"/>
      <c r="B92" s="279"/>
      <c r="C92" s="280"/>
      <c r="D92" s="13"/>
      <c r="E92" s="35" t="s">
        <v>100</v>
      </c>
      <c r="F92" s="181">
        <f>G92+H92</f>
        <v>160655</v>
      </c>
      <c r="G92" s="181"/>
      <c r="H92" s="181">
        <f>SUM(I92:Q92)</f>
        <v>160655</v>
      </c>
      <c r="I92" s="148"/>
      <c r="J92" s="75">
        <v>160655</v>
      </c>
      <c r="K92" s="75"/>
      <c r="L92" s="149"/>
      <c r="M92" s="149"/>
      <c r="N92" s="149"/>
      <c r="O92" s="149"/>
      <c r="P92" s="149"/>
      <c r="Q92" s="149"/>
    </row>
    <row r="93" spans="1:17" ht="12.75">
      <c r="A93" s="335"/>
      <c r="B93" s="229">
        <v>80148</v>
      </c>
      <c r="C93" s="230" t="s">
        <v>27</v>
      </c>
      <c r="D93" s="13"/>
      <c r="E93" s="35"/>
      <c r="F93" s="181">
        <f>F94+F95</f>
        <v>163907</v>
      </c>
      <c r="G93" s="181">
        <f>G94+G95</f>
        <v>0</v>
      </c>
      <c r="H93" s="181">
        <f aca="true" t="shared" si="12" ref="H93:Q93">H94+H95</f>
        <v>163907</v>
      </c>
      <c r="I93" s="181">
        <f t="shared" si="12"/>
        <v>111306</v>
      </c>
      <c r="J93" s="181">
        <f t="shared" si="12"/>
        <v>52601</v>
      </c>
      <c r="K93" s="181">
        <f t="shared" si="12"/>
        <v>0</v>
      </c>
      <c r="L93" s="181">
        <f t="shared" si="12"/>
        <v>0</v>
      </c>
      <c r="M93" s="181">
        <f t="shared" si="12"/>
        <v>0</v>
      </c>
      <c r="N93" s="181">
        <f t="shared" si="12"/>
        <v>0</v>
      </c>
      <c r="O93" s="181">
        <f t="shared" si="12"/>
        <v>0</v>
      </c>
      <c r="P93" s="181">
        <f t="shared" si="12"/>
        <v>0</v>
      </c>
      <c r="Q93" s="181">
        <f t="shared" si="12"/>
        <v>0</v>
      </c>
    </row>
    <row r="94" spans="1:17" ht="26.25" customHeight="1">
      <c r="A94" s="335"/>
      <c r="B94" s="309"/>
      <c r="C94" s="310"/>
      <c r="D94" s="13"/>
      <c r="E94" s="35" t="s">
        <v>92</v>
      </c>
      <c r="F94" s="181">
        <f>G94+H94</f>
        <v>62308</v>
      </c>
      <c r="G94" s="181"/>
      <c r="H94" s="181">
        <f>SUM(I94:Q94)</f>
        <v>62308</v>
      </c>
      <c r="I94" s="148">
        <v>32907</v>
      </c>
      <c r="J94" s="75">
        <v>29401</v>
      </c>
      <c r="K94" s="75"/>
      <c r="L94" s="149"/>
      <c r="M94" s="149"/>
      <c r="N94" s="149"/>
      <c r="O94" s="149"/>
      <c r="P94" s="149"/>
      <c r="Q94" s="149"/>
    </row>
    <row r="95" spans="1:17" ht="21.75" customHeight="1">
      <c r="A95" s="335"/>
      <c r="B95" s="279"/>
      <c r="C95" s="280"/>
      <c r="D95" s="13"/>
      <c r="E95" s="35" t="s">
        <v>93</v>
      </c>
      <c r="F95" s="181">
        <f>G95+H95</f>
        <v>101599</v>
      </c>
      <c r="G95" s="181"/>
      <c r="H95" s="181">
        <f>SUM(I95:Q95)</f>
        <v>101599</v>
      </c>
      <c r="I95" s="148">
        <v>78399</v>
      </c>
      <c r="J95" s="75">
        <v>23200</v>
      </c>
      <c r="K95" s="75"/>
      <c r="L95" s="149"/>
      <c r="M95" s="149"/>
      <c r="N95" s="149"/>
      <c r="O95" s="149"/>
      <c r="P95" s="149"/>
      <c r="Q95" s="149"/>
    </row>
    <row r="96" spans="1:17" ht="24">
      <c r="A96" s="335"/>
      <c r="B96" s="229">
        <v>80195</v>
      </c>
      <c r="C96" s="230" t="s">
        <v>8</v>
      </c>
      <c r="D96" s="13"/>
      <c r="E96" s="35"/>
      <c r="F96" s="181">
        <f>F97+F98+F99+F102+F103+F104+F105+F106+F107+F108+F109+F110+F111+F100+F101</f>
        <v>357984</v>
      </c>
      <c r="G96" s="181">
        <f>G97+G98+G99+G102+G103+G104+G105+G106+G107+G108+G109+G110+G111</f>
        <v>0</v>
      </c>
      <c r="H96" s="181">
        <f>H97+H98+H99+H102+H103+H104+H105+H106+H107+H108+H109+H110+H111+H100+H101</f>
        <v>357984</v>
      </c>
      <c r="I96" s="181">
        <f>I97+I98+I99+I102+I103+I104+I105+I106+I107+I108+I109+I110+I111</f>
        <v>3000</v>
      </c>
      <c r="J96" s="181">
        <f>J97+J98+J99+J102+J103+J104+J105+J106+J107+J108+J109+J110+J111+J100+J101</f>
        <v>339984</v>
      </c>
      <c r="K96" s="181">
        <f aca="true" t="shared" si="13" ref="K96:Q96">K97+K98+K99+K102+K103+K104+K105+K106+K107+K108+K109+K110+K111</f>
        <v>0</v>
      </c>
      <c r="L96" s="181">
        <f t="shared" si="13"/>
        <v>15000</v>
      </c>
      <c r="M96" s="181">
        <f t="shared" si="13"/>
        <v>0</v>
      </c>
      <c r="N96" s="181">
        <f t="shared" si="13"/>
        <v>0</v>
      </c>
      <c r="O96" s="181">
        <f t="shared" si="13"/>
        <v>0</v>
      </c>
      <c r="P96" s="181">
        <f t="shared" si="13"/>
        <v>0</v>
      </c>
      <c r="Q96" s="181">
        <f t="shared" si="13"/>
        <v>0</v>
      </c>
    </row>
    <row r="97" spans="1:17" ht="27" customHeight="1">
      <c r="A97" s="335"/>
      <c r="B97" s="309"/>
      <c r="C97" s="310"/>
      <c r="D97" s="13"/>
      <c r="E97" s="231" t="s">
        <v>81</v>
      </c>
      <c r="F97" s="134">
        <f>G97+H97</f>
        <v>15597</v>
      </c>
      <c r="G97" s="134"/>
      <c r="H97" s="134">
        <f>SUM(I97:Q97)</f>
        <v>15597</v>
      </c>
      <c r="I97" s="232"/>
      <c r="J97" s="153">
        <v>15597</v>
      </c>
      <c r="K97" s="153"/>
      <c r="L97" s="154"/>
      <c r="M97" s="154"/>
      <c r="N97" s="154"/>
      <c r="O97" s="154"/>
      <c r="P97" s="154"/>
      <c r="Q97" s="154"/>
    </row>
    <row r="98" spans="1:17" ht="25.5" customHeight="1">
      <c r="A98" s="335"/>
      <c r="B98" s="311"/>
      <c r="C98" s="276"/>
      <c r="D98" s="13"/>
      <c r="E98" s="233" t="s">
        <v>82</v>
      </c>
      <c r="F98" s="184">
        <f>G98+H98</f>
        <v>5797</v>
      </c>
      <c r="G98" s="184"/>
      <c r="H98" s="184">
        <f>SUM(I98:Q98)</f>
        <v>5797</v>
      </c>
      <c r="I98" s="234"/>
      <c r="J98" s="155">
        <v>5797</v>
      </c>
      <c r="K98" s="155"/>
      <c r="L98" s="156"/>
      <c r="M98" s="156"/>
      <c r="N98" s="156"/>
      <c r="O98" s="156"/>
      <c r="P98" s="156"/>
      <c r="Q98" s="156"/>
    </row>
    <row r="99" spans="1:17" ht="21.75" customHeight="1">
      <c r="A99" s="335"/>
      <c r="B99" s="311"/>
      <c r="C99" s="276"/>
      <c r="D99" s="13"/>
      <c r="E99" s="233" t="s">
        <v>91</v>
      </c>
      <c r="F99" s="184">
        <f aca="true" t="shared" si="14" ref="F99:F111">G99+H99</f>
        <v>27073</v>
      </c>
      <c r="G99" s="184"/>
      <c r="H99" s="184">
        <f aca="true" t="shared" si="15" ref="H99:H111">SUM(I99:Q99)</f>
        <v>27073</v>
      </c>
      <c r="I99" s="234"/>
      <c r="J99" s="155">
        <v>27073</v>
      </c>
      <c r="K99" s="155"/>
      <c r="L99" s="156"/>
      <c r="M99" s="156"/>
      <c r="N99" s="156"/>
      <c r="O99" s="156"/>
      <c r="P99" s="156"/>
      <c r="Q99" s="156"/>
    </row>
    <row r="100" spans="1:17" ht="21.75" customHeight="1">
      <c r="A100" s="335"/>
      <c r="B100" s="311"/>
      <c r="C100" s="276"/>
      <c r="D100" s="13"/>
      <c r="E100" s="233" t="s">
        <v>83</v>
      </c>
      <c r="F100" s="184">
        <f>G100+H100</f>
        <v>26736</v>
      </c>
      <c r="G100" s="184"/>
      <c r="H100" s="184">
        <f>SUM(I100:Q100)</f>
        <v>26736</v>
      </c>
      <c r="I100" s="234"/>
      <c r="J100" s="155">
        <v>26736</v>
      </c>
      <c r="K100" s="155"/>
      <c r="L100" s="156"/>
      <c r="M100" s="156"/>
      <c r="N100" s="156"/>
      <c r="O100" s="156"/>
      <c r="P100" s="156"/>
      <c r="Q100" s="156"/>
    </row>
    <row r="101" spans="1:17" ht="21.75" customHeight="1">
      <c r="A101" s="335"/>
      <c r="B101" s="311"/>
      <c r="C101" s="276"/>
      <c r="D101" s="13"/>
      <c r="E101" s="233" t="s">
        <v>84</v>
      </c>
      <c r="F101" s="184">
        <f>G101+H101</f>
        <v>6394</v>
      </c>
      <c r="G101" s="184"/>
      <c r="H101" s="184">
        <f>SUM(I101:Q101)</f>
        <v>6394</v>
      </c>
      <c r="I101" s="234"/>
      <c r="J101" s="155">
        <v>6394</v>
      </c>
      <c r="K101" s="155"/>
      <c r="L101" s="156"/>
      <c r="M101" s="156"/>
      <c r="N101" s="156"/>
      <c r="O101" s="156"/>
      <c r="P101" s="156"/>
      <c r="Q101" s="156"/>
    </row>
    <row r="102" spans="1:17" ht="24" customHeight="1">
      <c r="A102" s="335"/>
      <c r="B102" s="311"/>
      <c r="C102" s="276"/>
      <c r="D102" s="13"/>
      <c r="E102" s="233" t="s">
        <v>92</v>
      </c>
      <c r="F102" s="184">
        <f t="shared" si="14"/>
        <v>43980</v>
      </c>
      <c r="G102" s="184"/>
      <c r="H102" s="184">
        <f t="shared" si="15"/>
        <v>43980</v>
      </c>
      <c r="I102" s="234"/>
      <c r="J102" s="155">
        <v>43980</v>
      </c>
      <c r="K102" s="155"/>
      <c r="L102" s="156"/>
      <c r="M102" s="156"/>
      <c r="N102" s="156"/>
      <c r="O102" s="156"/>
      <c r="P102" s="156"/>
      <c r="Q102" s="156"/>
    </row>
    <row r="103" spans="1:17" ht="18" customHeight="1">
      <c r="A103" s="335"/>
      <c r="B103" s="311"/>
      <c r="C103" s="276"/>
      <c r="D103" s="13"/>
      <c r="E103" s="233" t="s">
        <v>93</v>
      </c>
      <c r="F103" s="184">
        <f t="shared" si="14"/>
        <v>28121</v>
      </c>
      <c r="G103" s="184"/>
      <c r="H103" s="184">
        <f t="shared" si="15"/>
        <v>28121</v>
      </c>
      <c r="I103" s="234"/>
      <c r="J103" s="155">
        <v>28121</v>
      </c>
      <c r="K103" s="155"/>
      <c r="L103" s="156"/>
      <c r="M103" s="156"/>
      <c r="N103" s="156"/>
      <c r="O103" s="156"/>
      <c r="P103" s="156"/>
      <c r="Q103" s="156"/>
    </row>
    <row r="104" spans="1:17" ht="24">
      <c r="A104" s="335"/>
      <c r="B104" s="311"/>
      <c r="C104" s="276"/>
      <c r="D104" s="13"/>
      <c r="E104" s="233" t="s">
        <v>85</v>
      </c>
      <c r="F104" s="184">
        <f t="shared" si="14"/>
        <v>35774</v>
      </c>
      <c r="G104" s="184"/>
      <c r="H104" s="184">
        <f t="shared" si="15"/>
        <v>35774</v>
      </c>
      <c r="I104" s="234"/>
      <c r="J104" s="155">
        <v>35774</v>
      </c>
      <c r="K104" s="155"/>
      <c r="L104" s="156"/>
      <c r="M104" s="156"/>
      <c r="N104" s="156"/>
      <c r="O104" s="156"/>
      <c r="P104" s="156"/>
      <c r="Q104" s="156"/>
    </row>
    <row r="105" spans="1:17" ht="25.5" customHeight="1">
      <c r="A105" s="335"/>
      <c r="B105" s="311"/>
      <c r="C105" s="276"/>
      <c r="D105" s="13"/>
      <c r="E105" s="233" t="s">
        <v>94</v>
      </c>
      <c r="F105" s="184">
        <f t="shared" si="14"/>
        <v>15766</v>
      </c>
      <c r="G105" s="184"/>
      <c r="H105" s="184">
        <f t="shared" si="15"/>
        <v>15766</v>
      </c>
      <c r="I105" s="234"/>
      <c r="J105" s="155">
        <v>15766</v>
      </c>
      <c r="K105" s="155"/>
      <c r="L105" s="156"/>
      <c r="M105" s="156"/>
      <c r="N105" s="156"/>
      <c r="O105" s="156"/>
      <c r="P105" s="156"/>
      <c r="Q105" s="156"/>
    </row>
    <row r="106" spans="1:17" ht="17.25" customHeight="1">
      <c r="A106" s="335"/>
      <c r="B106" s="311"/>
      <c r="C106" s="276"/>
      <c r="D106" s="13"/>
      <c r="E106" s="233" t="s">
        <v>86</v>
      </c>
      <c r="F106" s="184">
        <f t="shared" si="14"/>
        <v>23886</v>
      </c>
      <c r="G106" s="184"/>
      <c r="H106" s="184">
        <f t="shared" si="15"/>
        <v>23886</v>
      </c>
      <c r="I106" s="234"/>
      <c r="J106" s="155">
        <v>23886</v>
      </c>
      <c r="K106" s="155"/>
      <c r="L106" s="156"/>
      <c r="M106" s="156"/>
      <c r="N106" s="156"/>
      <c r="O106" s="156"/>
      <c r="P106" s="156"/>
      <c r="Q106" s="156"/>
    </row>
    <row r="107" spans="1:17" ht="16.5" customHeight="1">
      <c r="A107" s="335"/>
      <c r="B107" s="311"/>
      <c r="C107" s="276"/>
      <c r="D107" s="13"/>
      <c r="E107" s="233" t="s">
        <v>87</v>
      </c>
      <c r="F107" s="184">
        <f t="shared" si="14"/>
        <v>2877</v>
      </c>
      <c r="G107" s="184"/>
      <c r="H107" s="184">
        <f t="shared" si="15"/>
        <v>2877</v>
      </c>
      <c r="I107" s="234"/>
      <c r="J107" s="155">
        <v>2877</v>
      </c>
      <c r="K107" s="155"/>
      <c r="L107" s="156"/>
      <c r="M107" s="156"/>
      <c r="N107" s="156"/>
      <c r="O107" s="156"/>
      <c r="P107" s="156"/>
      <c r="Q107" s="156"/>
    </row>
    <row r="108" spans="1:17" ht="24">
      <c r="A108" s="335"/>
      <c r="B108" s="311"/>
      <c r="C108" s="276"/>
      <c r="D108" s="13"/>
      <c r="E108" s="233" t="s">
        <v>95</v>
      </c>
      <c r="F108" s="184">
        <f t="shared" si="14"/>
        <v>14735</v>
      </c>
      <c r="G108" s="184"/>
      <c r="H108" s="184">
        <f t="shared" si="15"/>
        <v>14735</v>
      </c>
      <c r="I108" s="234"/>
      <c r="J108" s="155">
        <v>14735</v>
      </c>
      <c r="K108" s="155"/>
      <c r="L108" s="156"/>
      <c r="M108" s="156"/>
      <c r="N108" s="156"/>
      <c r="O108" s="156"/>
      <c r="P108" s="156"/>
      <c r="Q108" s="156"/>
    </row>
    <row r="109" spans="1:17" ht="24" customHeight="1">
      <c r="A109" s="335"/>
      <c r="B109" s="311"/>
      <c r="C109" s="276"/>
      <c r="D109" s="13"/>
      <c r="E109" s="233" t="s">
        <v>101</v>
      </c>
      <c r="F109" s="184">
        <f t="shared" si="14"/>
        <v>65202</v>
      </c>
      <c r="G109" s="184"/>
      <c r="H109" s="184">
        <f t="shared" si="15"/>
        <v>65202</v>
      </c>
      <c r="I109" s="234"/>
      <c r="J109" s="155">
        <v>65202</v>
      </c>
      <c r="K109" s="155"/>
      <c r="L109" s="156"/>
      <c r="M109" s="156"/>
      <c r="N109" s="156"/>
      <c r="O109" s="156"/>
      <c r="P109" s="156"/>
      <c r="Q109" s="156"/>
    </row>
    <row r="110" spans="1:17" ht="24">
      <c r="A110" s="335"/>
      <c r="B110" s="311"/>
      <c r="C110" s="276"/>
      <c r="D110" s="13"/>
      <c r="E110" s="233" t="s">
        <v>98</v>
      </c>
      <c r="F110" s="184">
        <f t="shared" si="14"/>
        <v>2046</v>
      </c>
      <c r="G110" s="184"/>
      <c r="H110" s="184">
        <f t="shared" si="15"/>
        <v>2046</v>
      </c>
      <c r="I110" s="234"/>
      <c r="J110" s="155">
        <v>2046</v>
      </c>
      <c r="K110" s="155"/>
      <c r="L110" s="156"/>
      <c r="M110" s="156"/>
      <c r="N110" s="156"/>
      <c r="O110" s="156"/>
      <c r="P110" s="156"/>
      <c r="Q110" s="156"/>
    </row>
    <row r="111" spans="1:17" ht="21.75" customHeight="1" thickBot="1">
      <c r="A111" s="335"/>
      <c r="B111" s="311"/>
      <c r="C111" s="276"/>
      <c r="D111" s="61"/>
      <c r="E111" s="235" t="s">
        <v>100</v>
      </c>
      <c r="F111" s="136">
        <f t="shared" si="14"/>
        <v>44000</v>
      </c>
      <c r="G111" s="136"/>
      <c r="H111" s="136">
        <f t="shared" si="15"/>
        <v>44000</v>
      </c>
      <c r="I111" s="236">
        <v>3000</v>
      </c>
      <c r="J111" s="179">
        <v>26000</v>
      </c>
      <c r="K111" s="179"/>
      <c r="L111" s="178">
        <v>15000</v>
      </c>
      <c r="M111" s="178"/>
      <c r="N111" s="178"/>
      <c r="O111" s="178"/>
      <c r="P111" s="178"/>
      <c r="Q111" s="178"/>
    </row>
    <row r="112" spans="1:17" ht="18.75" customHeight="1" thickBot="1">
      <c r="A112" s="65">
        <v>851</v>
      </c>
      <c r="B112" s="65"/>
      <c r="C112" s="55" t="s">
        <v>28</v>
      </c>
      <c r="D112" s="56">
        <f>SUM(D113:D114)</f>
        <v>173256.83</v>
      </c>
      <c r="E112" s="56"/>
      <c r="F112" s="124">
        <f>F113+F114+F122</f>
        <v>14446049</v>
      </c>
      <c r="G112" s="124">
        <f>G113+G114+G122</f>
        <v>11052000</v>
      </c>
      <c r="H112" s="124">
        <f aca="true" t="shared" si="16" ref="H112:P112">H113+H114+H122</f>
        <v>3394049</v>
      </c>
      <c r="I112" s="124">
        <f t="shared" si="16"/>
        <v>9650</v>
      </c>
      <c r="J112" s="124">
        <f t="shared" si="16"/>
        <v>18500</v>
      </c>
      <c r="K112" s="124">
        <f t="shared" si="16"/>
        <v>10000</v>
      </c>
      <c r="L112" s="124">
        <f t="shared" si="16"/>
        <v>3355899</v>
      </c>
      <c r="M112" s="124">
        <f t="shared" si="16"/>
        <v>0</v>
      </c>
      <c r="N112" s="124">
        <f t="shared" si="16"/>
        <v>0</v>
      </c>
      <c r="O112" s="124">
        <f t="shared" si="16"/>
        <v>0</v>
      </c>
      <c r="P112" s="124">
        <f t="shared" si="16"/>
        <v>0</v>
      </c>
      <c r="Q112" s="124">
        <f>Q113+Q114+Q122</f>
        <v>0</v>
      </c>
    </row>
    <row r="113" spans="1:17" ht="16.5" customHeight="1">
      <c r="A113" s="304"/>
      <c r="B113" s="44">
        <v>85111</v>
      </c>
      <c r="C113" s="50" t="s">
        <v>102</v>
      </c>
      <c r="D113" s="51">
        <v>10000</v>
      </c>
      <c r="E113" s="51" t="s">
        <v>158</v>
      </c>
      <c r="F113" s="183">
        <f>G113+H113</f>
        <v>11052000</v>
      </c>
      <c r="G113" s="183">
        <v>11052000</v>
      </c>
      <c r="H113" s="145"/>
      <c r="I113" s="73"/>
      <c r="J113" s="73"/>
      <c r="K113" s="146"/>
      <c r="L113" s="145"/>
      <c r="M113" s="145"/>
      <c r="N113" s="145"/>
      <c r="O113" s="145"/>
      <c r="P113" s="145"/>
      <c r="Q113" s="145"/>
    </row>
    <row r="114" spans="1:17" ht="96" customHeight="1">
      <c r="A114" s="304"/>
      <c r="B114" s="303">
        <v>85156</v>
      </c>
      <c r="C114" s="306" t="s">
        <v>103</v>
      </c>
      <c r="D114" s="13">
        <v>163256.83</v>
      </c>
      <c r="E114" s="39"/>
      <c r="F114" s="137">
        <f>F115+F116+F117+F118+F119+F120+F121</f>
        <v>3355899</v>
      </c>
      <c r="G114" s="137">
        <f>G115+G116+G117+G118+G119+G120+G121</f>
        <v>0</v>
      </c>
      <c r="H114" s="137">
        <f aca="true" t="shared" si="17" ref="H114:Q114">H115+H116+H117+H118+H119+H120+H121</f>
        <v>3355899</v>
      </c>
      <c r="I114" s="137">
        <f t="shared" si="17"/>
        <v>0</v>
      </c>
      <c r="J114" s="137">
        <f t="shared" si="17"/>
        <v>0</v>
      </c>
      <c r="K114" s="137">
        <f t="shared" si="17"/>
        <v>0</v>
      </c>
      <c r="L114" s="137">
        <f t="shared" si="17"/>
        <v>3355899</v>
      </c>
      <c r="M114" s="137">
        <f t="shared" si="17"/>
        <v>0</v>
      </c>
      <c r="N114" s="137">
        <f t="shared" si="17"/>
        <v>0</v>
      </c>
      <c r="O114" s="137">
        <f t="shared" si="17"/>
        <v>0</v>
      </c>
      <c r="P114" s="137">
        <f t="shared" si="17"/>
        <v>0</v>
      </c>
      <c r="Q114" s="137">
        <f t="shared" si="17"/>
        <v>0</v>
      </c>
    </row>
    <row r="115" spans="1:17" ht="12.75">
      <c r="A115" s="304"/>
      <c r="B115" s="304"/>
      <c r="C115" s="307"/>
      <c r="D115" s="61"/>
      <c r="E115" s="103" t="s">
        <v>121</v>
      </c>
      <c r="F115" s="134">
        <v>3305096</v>
      </c>
      <c r="G115" s="134"/>
      <c r="H115" s="134">
        <v>3305096</v>
      </c>
      <c r="I115" s="135"/>
      <c r="J115" s="135"/>
      <c r="K115" s="134"/>
      <c r="L115" s="134">
        <v>3305096</v>
      </c>
      <c r="M115" s="134"/>
      <c r="N115" s="134"/>
      <c r="O115" s="134"/>
      <c r="P115" s="134"/>
      <c r="Q115" s="134"/>
    </row>
    <row r="116" spans="1:17" ht="16.5" customHeight="1">
      <c r="A116" s="304"/>
      <c r="B116" s="304"/>
      <c r="C116" s="307"/>
      <c r="D116" s="61"/>
      <c r="E116" s="213" t="s">
        <v>105</v>
      </c>
      <c r="F116" s="214">
        <f aca="true" t="shared" si="18" ref="F116:F122">G116+H116</f>
        <v>5240</v>
      </c>
      <c r="G116" s="184"/>
      <c r="H116" s="184">
        <f aca="true" t="shared" si="19" ref="H116:H122">SUM(I116:Q116)</f>
        <v>5240</v>
      </c>
      <c r="I116" s="185"/>
      <c r="J116" s="185"/>
      <c r="K116" s="184"/>
      <c r="L116" s="184">
        <v>5240</v>
      </c>
      <c r="M116" s="184"/>
      <c r="N116" s="184"/>
      <c r="O116" s="184"/>
      <c r="P116" s="184"/>
      <c r="Q116" s="184"/>
    </row>
    <row r="117" spans="1:17" ht="24">
      <c r="A117" s="304"/>
      <c r="B117" s="304"/>
      <c r="C117" s="307"/>
      <c r="D117" s="61"/>
      <c r="E117" s="213" t="s">
        <v>106</v>
      </c>
      <c r="F117" s="214">
        <f t="shared" si="18"/>
        <v>14668</v>
      </c>
      <c r="G117" s="184"/>
      <c r="H117" s="184">
        <f t="shared" si="19"/>
        <v>14668</v>
      </c>
      <c r="I117" s="185"/>
      <c r="J117" s="185"/>
      <c r="K117" s="184"/>
      <c r="L117" s="184">
        <v>14668</v>
      </c>
      <c r="M117" s="184"/>
      <c r="N117" s="184"/>
      <c r="O117" s="184"/>
      <c r="P117" s="184"/>
      <c r="Q117" s="184"/>
    </row>
    <row r="118" spans="1:17" ht="24">
      <c r="A118" s="304"/>
      <c r="B118" s="304"/>
      <c r="C118" s="307"/>
      <c r="D118" s="61"/>
      <c r="E118" s="213" t="s">
        <v>144</v>
      </c>
      <c r="F118" s="214">
        <f t="shared" si="18"/>
        <v>3175</v>
      </c>
      <c r="G118" s="184"/>
      <c r="H118" s="184">
        <f t="shared" si="19"/>
        <v>3175</v>
      </c>
      <c r="I118" s="185"/>
      <c r="J118" s="185"/>
      <c r="K118" s="184"/>
      <c r="L118" s="184">
        <v>3175</v>
      </c>
      <c r="M118" s="184"/>
      <c r="N118" s="184"/>
      <c r="O118" s="184"/>
      <c r="P118" s="184"/>
      <c r="Q118" s="184"/>
    </row>
    <row r="119" spans="1:17" ht="24">
      <c r="A119" s="304"/>
      <c r="B119" s="304"/>
      <c r="C119" s="307"/>
      <c r="D119" s="61"/>
      <c r="E119" s="213" t="s">
        <v>112</v>
      </c>
      <c r="F119" s="214">
        <f t="shared" si="18"/>
        <v>796</v>
      </c>
      <c r="G119" s="184"/>
      <c r="H119" s="184">
        <f t="shared" si="19"/>
        <v>796</v>
      </c>
      <c r="I119" s="185"/>
      <c r="J119" s="185"/>
      <c r="K119" s="184"/>
      <c r="L119" s="184">
        <v>796</v>
      </c>
      <c r="M119" s="184"/>
      <c r="N119" s="184"/>
      <c r="O119" s="184"/>
      <c r="P119" s="184"/>
      <c r="Q119" s="184"/>
    </row>
    <row r="120" spans="1:17" ht="24">
      <c r="A120" s="304"/>
      <c r="B120" s="304"/>
      <c r="C120" s="307"/>
      <c r="D120" s="61"/>
      <c r="E120" s="213" t="s">
        <v>125</v>
      </c>
      <c r="F120" s="214">
        <f t="shared" si="18"/>
        <v>1685</v>
      </c>
      <c r="G120" s="184"/>
      <c r="H120" s="184">
        <f t="shared" si="19"/>
        <v>1685</v>
      </c>
      <c r="I120" s="185"/>
      <c r="J120" s="185"/>
      <c r="K120" s="184"/>
      <c r="L120" s="184">
        <v>1685</v>
      </c>
      <c r="M120" s="184"/>
      <c r="N120" s="184"/>
      <c r="O120" s="184"/>
      <c r="P120" s="184"/>
      <c r="Q120" s="184"/>
    </row>
    <row r="121" spans="1:17" ht="12.75">
      <c r="A121" s="304"/>
      <c r="B121" s="305"/>
      <c r="C121" s="308"/>
      <c r="D121" s="61"/>
      <c r="E121" s="215" t="s">
        <v>113</v>
      </c>
      <c r="F121" s="214">
        <f t="shared" si="18"/>
        <v>25239</v>
      </c>
      <c r="G121" s="186"/>
      <c r="H121" s="184">
        <f t="shared" si="19"/>
        <v>25239</v>
      </c>
      <c r="I121" s="187"/>
      <c r="J121" s="187"/>
      <c r="K121" s="186"/>
      <c r="L121" s="186">
        <v>25239</v>
      </c>
      <c r="M121" s="186"/>
      <c r="N121" s="186"/>
      <c r="O121" s="186"/>
      <c r="P121" s="186"/>
      <c r="Q121" s="186"/>
    </row>
    <row r="122" spans="1:17" ht="24" customHeight="1" thickBot="1">
      <c r="A122" s="304"/>
      <c r="B122" s="191">
        <v>85195</v>
      </c>
      <c r="C122" s="191" t="s">
        <v>8</v>
      </c>
      <c r="D122" s="61"/>
      <c r="E122" s="89" t="s">
        <v>143</v>
      </c>
      <c r="F122" s="192">
        <f t="shared" si="18"/>
        <v>38150</v>
      </c>
      <c r="G122" s="192"/>
      <c r="H122" s="192">
        <f t="shared" si="19"/>
        <v>38150</v>
      </c>
      <c r="I122" s="193">
        <v>9650</v>
      </c>
      <c r="J122" s="151">
        <v>18500</v>
      </c>
      <c r="K122" s="152">
        <v>10000</v>
      </c>
      <c r="L122" s="150"/>
      <c r="M122" s="150"/>
      <c r="N122" s="150"/>
      <c r="O122" s="150"/>
      <c r="P122" s="150"/>
      <c r="Q122" s="150"/>
    </row>
    <row r="123" spans="1:17" ht="20.25" customHeight="1" thickBot="1">
      <c r="A123" s="237">
        <v>852</v>
      </c>
      <c r="B123" s="238"/>
      <c r="C123" s="239" t="s">
        <v>29</v>
      </c>
      <c r="D123" s="56">
        <f>SUM(D130:D144)</f>
        <v>3280638.05</v>
      </c>
      <c r="E123" s="56"/>
      <c r="F123" s="124">
        <f>F124+F130+F136+F137+F138+F139+F140+F141+F144</f>
        <v>25361081</v>
      </c>
      <c r="G123" s="124">
        <f>G124+G130+G136+G137+G138+G139+G140+G141+G144</f>
        <v>25000</v>
      </c>
      <c r="H123" s="124">
        <f>H124+H130+H136+H137+H138+H139+H140+H141+H144</f>
        <v>25336081</v>
      </c>
      <c r="I123" s="72">
        <f>I124+I130+I136+I137+I138+I139+I140+I141+I144</f>
        <v>11549104</v>
      </c>
      <c r="J123" s="72">
        <f aca="true" t="shared" si="20" ref="J123:Q123">J124+J130+J136+J137+J138+J139+J140+J141+J144</f>
        <v>4360700</v>
      </c>
      <c r="K123" s="72">
        <f>K124+K130+K136+K137+K138+K139+K140+K141+K144</f>
        <v>5309363</v>
      </c>
      <c r="L123" s="72">
        <f>L124+L130+L136+L137+L138+L139+L140+L141+L144</f>
        <v>4116914</v>
      </c>
      <c r="M123" s="72">
        <f>M124+M130+M136+M137+M138+M139+M140+M141+M144</f>
        <v>0</v>
      </c>
      <c r="N123" s="72">
        <f t="shared" si="20"/>
        <v>0</v>
      </c>
      <c r="O123" s="72">
        <f t="shared" si="20"/>
        <v>0</v>
      </c>
      <c r="P123" s="72">
        <f t="shared" si="20"/>
        <v>0</v>
      </c>
      <c r="Q123" s="72">
        <f t="shared" si="20"/>
        <v>0</v>
      </c>
    </row>
    <row r="124" spans="1:17" ht="28.5" customHeight="1">
      <c r="A124" s="299"/>
      <c r="B124" s="195">
        <v>85201</v>
      </c>
      <c r="C124" s="196" t="s">
        <v>104</v>
      </c>
      <c r="D124" s="68"/>
      <c r="E124" s="68"/>
      <c r="F124" s="117">
        <f>F125+F126+F127+F128+F129</f>
        <v>3871968</v>
      </c>
      <c r="G124" s="117">
        <f>G125+G126+G127+G128+G129</f>
        <v>0</v>
      </c>
      <c r="H124" s="117">
        <f aca="true" t="shared" si="21" ref="H124:P124">H125+H126+H127+H128+H129</f>
        <v>3871968</v>
      </c>
      <c r="I124" s="117">
        <f t="shared" si="21"/>
        <v>2137407</v>
      </c>
      <c r="J124" s="117">
        <f t="shared" si="21"/>
        <v>749840</v>
      </c>
      <c r="K124" s="117">
        <f t="shared" si="21"/>
        <v>655515</v>
      </c>
      <c r="L124" s="117">
        <f t="shared" si="21"/>
        <v>329206</v>
      </c>
      <c r="M124" s="117">
        <f t="shared" si="21"/>
        <v>0</v>
      </c>
      <c r="N124" s="117">
        <f t="shared" si="21"/>
        <v>0</v>
      </c>
      <c r="O124" s="117">
        <f t="shared" si="21"/>
        <v>0</v>
      </c>
      <c r="P124" s="117">
        <f t="shared" si="21"/>
        <v>0</v>
      </c>
      <c r="Q124" s="117">
        <f>Q125+Q126+Q127+Q128+Q129</f>
        <v>0</v>
      </c>
    </row>
    <row r="125" spans="1:17" ht="16.5" customHeight="1">
      <c r="A125" s="299"/>
      <c r="B125" s="337"/>
      <c r="C125" s="338"/>
      <c r="D125" s="39"/>
      <c r="E125" s="199" t="s">
        <v>105</v>
      </c>
      <c r="F125" s="127">
        <f>G125+H125</f>
        <v>1358511</v>
      </c>
      <c r="G125" s="127"/>
      <c r="H125" s="127">
        <f>SUM(I125:Q125)</f>
        <v>1358511</v>
      </c>
      <c r="I125" s="128">
        <v>1043378</v>
      </c>
      <c r="J125" s="128">
        <v>302633</v>
      </c>
      <c r="K125" s="128"/>
      <c r="L125" s="127">
        <v>12500</v>
      </c>
      <c r="M125" s="127"/>
      <c r="N125" s="127"/>
      <c r="O125" s="127"/>
      <c r="P125" s="127"/>
      <c r="Q125" s="127"/>
    </row>
    <row r="126" spans="1:17" ht="37.5" customHeight="1">
      <c r="A126" s="299"/>
      <c r="B126" s="339"/>
      <c r="C126" s="340"/>
      <c r="D126" s="39"/>
      <c r="E126" s="200" t="s">
        <v>106</v>
      </c>
      <c r="F126" s="139">
        <f>G126+H126</f>
        <v>1439524</v>
      </c>
      <c r="G126" s="139"/>
      <c r="H126" s="139">
        <f>SUM(I126:Q126)</f>
        <v>1439524</v>
      </c>
      <c r="I126" s="140">
        <v>1028075</v>
      </c>
      <c r="J126" s="140">
        <v>361843</v>
      </c>
      <c r="K126" s="140"/>
      <c r="L126" s="139">
        <v>49606</v>
      </c>
      <c r="M126" s="139"/>
      <c r="N126" s="139"/>
      <c r="O126" s="139"/>
      <c r="P126" s="139"/>
      <c r="Q126" s="139"/>
    </row>
    <row r="127" spans="1:17" ht="24" customHeight="1">
      <c r="A127" s="299"/>
      <c r="B127" s="339"/>
      <c r="C127" s="340"/>
      <c r="D127" s="39"/>
      <c r="E127" s="200" t="s">
        <v>144</v>
      </c>
      <c r="F127" s="139">
        <f>G127+H127</f>
        <v>153418</v>
      </c>
      <c r="G127" s="139"/>
      <c r="H127" s="139">
        <f>SUM(I127:Q127)</f>
        <v>153418</v>
      </c>
      <c r="I127" s="140">
        <v>65954</v>
      </c>
      <c r="J127" s="140">
        <v>85364</v>
      </c>
      <c r="K127" s="140"/>
      <c r="L127" s="139">
        <v>2100</v>
      </c>
      <c r="M127" s="139"/>
      <c r="N127" s="139"/>
      <c r="O127" s="139"/>
      <c r="P127" s="139"/>
      <c r="Q127" s="139"/>
    </row>
    <row r="128" spans="1:17" ht="15" customHeight="1">
      <c r="A128" s="299"/>
      <c r="B128" s="339"/>
      <c r="C128" s="340"/>
      <c r="D128" s="39"/>
      <c r="E128" s="200" t="s">
        <v>107</v>
      </c>
      <c r="F128" s="139">
        <f>G128+H128</f>
        <v>655515</v>
      </c>
      <c r="G128" s="139"/>
      <c r="H128" s="139">
        <f>SUM(I128:Q128)</f>
        <v>655515</v>
      </c>
      <c r="I128" s="140"/>
      <c r="J128" s="140"/>
      <c r="K128" s="140">
        <v>655515</v>
      </c>
      <c r="L128" s="139"/>
      <c r="M128" s="139"/>
      <c r="N128" s="139"/>
      <c r="O128" s="139"/>
      <c r="P128" s="139"/>
      <c r="Q128" s="139"/>
    </row>
    <row r="129" spans="1:17" ht="36" customHeight="1">
      <c r="A129" s="299"/>
      <c r="B129" s="341"/>
      <c r="C129" s="342"/>
      <c r="D129" s="39"/>
      <c r="E129" s="201" t="s">
        <v>108</v>
      </c>
      <c r="F129" s="141">
        <f>G129+H129</f>
        <v>265000</v>
      </c>
      <c r="G129" s="141"/>
      <c r="H129" s="141">
        <f>SUM(I129:Q129)</f>
        <v>265000</v>
      </c>
      <c r="I129" s="142"/>
      <c r="J129" s="142"/>
      <c r="K129" s="142"/>
      <c r="L129" s="141">
        <v>265000</v>
      </c>
      <c r="M129" s="141"/>
      <c r="N129" s="141"/>
      <c r="O129" s="141"/>
      <c r="P129" s="141"/>
      <c r="Q129" s="141"/>
    </row>
    <row r="130" spans="1:17" ht="26.25" customHeight="1">
      <c r="A130" s="299"/>
      <c r="B130" s="216">
        <v>85202</v>
      </c>
      <c r="C130" s="217" t="s">
        <v>30</v>
      </c>
      <c r="D130" s="39">
        <v>115000</v>
      </c>
      <c r="E130" s="39"/>
      <c r="F130" s="137">
        <f>F131+F132+F133+F134+F135</f>
        <v>16093168</v>
      </c>
      <c r="G130" s="137">
        <f>G131+G132+G133+G134+G135</f>
        <v>0</v>
      </c>
      <c r="H130" s="137">
        <f aca="true" t="shared" si="22" ref="H130:Q130">H131+H132+H133+H134+H135</f>
        <v>16093168</v>
      </c>
      <c r="I130" s="137">
        <f t="shared" si="22"/>
        <v>8650527</v>
      </c>
      <c r="J130" s="137">
        <f t="shared" si="22"/>
        <v>3463393</v>
      </c>
      <c r="K130" s="137">
        <f t="shared" si="22"/>
        <v>3952248</v>
      </c>
      <c r="L130" s="137">
        <f t="shared" si="22"/>
        <v>27000</v>
      </c>
      <c r="M130" s="137">
        <f t="shared" si="22"/>
        <v>0</v>
      </c>
      <c r="N130" s="137">
        <f t="shared" si="22"/>
        <v>0</v>
      </c>
      <c r="O130" s="137">
        <f t="shared" si="22"/>
        <v>0</v>
      </c>
      <c r="P130" s="137">
        <f t="shared" si="22"/>
        <v>0</v>
      </c>
      <c r="Q130" s="137">
        <f t="shared" si="22"/>
        <v>0</v>
      </c>
    </row>
    <row r="131" spans="1:17" ht="18" customHeight="1">
      <c r="A131" s="299"/>
      <c r="B131" s="337"/>
      <c r="C131" s="338"/>
      <c r="D131" s="39"/>
      <c r="E131" s="106" t="s">
        <v>109</v>
      </c>
      <c r="F131" s="127">
        <f aca="true" t="shared" si="23" ref="F131:F140">G131+H131</f>
        <v>1923086</v>
      </c>
      <c r="G131" s="127"/>
      <c r="H131" s="127">
        <f aca="true" t="shared" si="24" ref="H131:H140">SUM(I131:Q131)</f>
        <v>1923086</v>
      </c>
      <c r="I131" s="128">
        <v>1217090</v>
      </c>
      <c r="J131" s="128">
        <v>702996</v>
      </c>
      <c r="K131" s="128"/>
      <c r="L131" s="127">
        <v>3000</v>
      </c>
      <c r="M131" s="127"/>
      <c r="N131" s="127"/>
      <c r="O131" s="127"/>
      <c r="P131" s="127"/>
      <c r="Q131" s="127"/>
    </row>
    <row r="132" spans="1:17" ht="24" customHeight="1">
      <c r="A132" s="299"/>
      <c r="B132" s="339"/>
      <c r="C132" s="340"/>
      <c r="D132" s="39"/>
      <c r="E132" s="107" t="s">
        <v>110</v>
      </c>
      <c r="F132" s="139">
        <f t="shared" si="23"/>
        <v>1176014</v>
      </c>
      <c r="G132" s="139"/>
      <c r="H132" s="139">
        <f t="shared" si="24"/>
        <v>1176014</v>
      </c>
      <c r="I132" s="140">
        <v>915266</v>
      </c>
      <c r="J132" s="140">
        <v>260748</v>
      </c>
      <c r="K132" s="140"/>
      <c r="L132" s="139"/>
      <c r="M132" s="139"/>
      <c r="N132" s="139"/>
      <c r="O132" s="139"/>
      <c r="P132" s="139"/>
      <c r="Q132" s="139"/>
    </row>
    <row r="133" spans="1:17" ht="19.5" customHeight="1">
      <c r="A133" s="299"/>
      <c r="B133" s="339"/>
      <c r="C133" s="340"/>
      <c r="D133" s="39"/>
      <c r="E133" s="107" t="s">
        <v>111</v>
      </c>
      <c r="F133" s="139">
        <f t="shared" si="23"/>
        <v>4602867</v>
      </c>
      <c r="G133" s="139"/>
      <c r="H133" s="139">
        <f t="shared" si="24"/>
        <v>4602867</v>
      </c>
      <c r="I133" s="140">
        <v>3279967</v>
      </c>
      <c r="J133" s="140">
        <v>1304900</v>
      </c>
      <c r="K133" s="140"/>
      <c r="L133" s="139">
        <v>18000</v>
      </c>
      <c r="M133" s="139"/>
      <c r="N133" s="139"/>
      <c r="O133" s="139"/>
      <c r="P133" s="139"/>
      <c r="Q133" s="139"/>
    </row>
    <row r="134" spans="1:17" ht="27" customHeight="1">
      <c r="A134" s="299"/>
      <c r="B134" s="339"/>
      <c r="C134" s="340"/>
      <c r="D134" s="39"/>
      <c r="E134" s="107" t="s">
        <v>112</v>
      </c>
      <c r="F134" s="139">
        <f t="shared" si="23"/>
        <v>4438953</v>
      </c>
      <c r="G134" s="139"/>
      <c r="H134" s="139">
        <f t="shared" si="24"/>
        <v>4438953</v>
      </c>
      <c r="I134" s="140">
        <v>3238204</v>
      </c>
      <c r="J134" s="140">
        <v>1194749</v>
      </c>
      <c r="K134" s="140"/>
      <c r="L134" s="139">
        <v>6000</v>
      </c>
      <c r="M134" s="139"/>
      <c r="N134" s="139"/>
      <c r="O134" s="139"/>
      <c r="P134" s="139"/>
      <c r="Q134" s="139"/>
    </row>
    <row r="135" spans="1:17" ht="23.25" customHeight="1">
      <c r="A135" s="299"/>
      <c r="B135" s="341"/>
      <c r="C135" s="342"/>
      <c r="D135" s="39"/>
      <c r="E135" s="108" t="s">
        <v>113</v>
      </c>
      <c r="F135" s="141">
        <f t="shared" si="23"/>
        <v>3952248</v>
      </c>
      <c r="G135" s="141"/>
      <c r="H135" s="141">
        <f t="shared" si="24"/>
        <v>3952248</v>
      </c>
      <c r="I135" s="142"/>
      <c r="J135" s="142"/>
      <c r="K135" s="142">
        <v>3952248</v>
      </c>
      <c r="L135" s="141"/>
      <c r="M135" s="141"/>
      <c r="N135" s="141"/>
      <c r="O135" s="141"/>
      <c r="P135" s="141"/>
      <c r="Q135" s="141"/>
    </row>
    <row r="136" spans="1:17" ht="19.5" customHeight="1">
      <c r="A136" s="299"/>
      <c r="B136" s="91">
        <v>85203</v>
      </c>
      <c r="C136" s="91" t="s">
        <v>114</v>
      </c>
      <c r="D136" s="39"/>
      <c r="E136" s="36" t="s">
        <v>113</v>
      </c>
      <c r="F136" s="137">
        <f t="shared" si="23"/>
        <v>327600</v>
      </c>
      <c r="G136" s="137"/>
      <c r="H136" s="137">
        <f t="shared" si="24"/>
        <v>327600</v>
      </c>
      <c r="I136" s="138"/>
      <c r="J136" s="138"/>
      <c r="K136" s="138">
        <v>327600</v>
      </c>
      <c r="L136" s="137"/>
      <c r="M136" s="137"/>
      <c r="N136" s="137"/>
      <c r="O136" s="137"/>
      <c r="P136" s="137"/>
      <c r="Q136" s="137"/>
    </row>
    <row r="137" spans="1:17" ht="18" customHeight="1">
      <c r="A137" s="299"/>
      <c r="B137" s="90">
        <v>85204</v>
      </c>
      <c r="C137" s="91" t="s">
        <v>115</v>
      </c>
      <c r="D137" s="39">
        <v>2248151</v>
      </c>
      <c r="E137" s="86" t="s">
        <v>113</v>
      </c>
      <c r="F137" s="137">
        <f t="shared" si="23"/>
        <v>4185508</v>
      </c>
      <c r="G137" s="137"/>
      <c r="H137" s="137">
        <f t="shared" si="24"/>
        <v>4185508</v>
      </c>
      <c r="I137" s="138">
        <v>162000</v>
      </c>
      <c r="J137" s="138">
        <v>10000</v>
      </c>
      <c r="K137" s="138">
        <v>255000</v>
      </c>
      <c r="L137" s="137">
        <v>3758508</v>
      </c>
      <c r="M137" s="137"/>
      <c r="N137" s="137"/>
      <c r="O137" s="137"/>
      <c r="P137" s="137"/>
      <c r="Q137" s="137"/>
    </row>
    <row r="138" spans="1:17" ht="36" customHeight="1">
      <c r="A138" s="299"/>
      <c r="B138" s="90">
        <v>85205</v>
      </c>
      <c r="C138" s="91" t="s">
        <v>116</v>
      </c>
      <c r="D138" s="39">
        <v>4569</v>
      </c>
      <c r="E138" s="86" t="s">
        <v>113</v>
      </c>
      <c r="F138" s="137">
        <f t="shared" si="23"/>
        <v>30000</v>
      </c>
      <c r="G138" s="137"/>
      <c r="H138" s="137">
        <f t="shared" si="24"/>
        <v>30000</v>
      </c>
      <c r="I138" s="138"/>
      <c r="J138" s="194"/>
      <c r="K138" s="137">
        <v>30000</v>
      </c>
      <c r="L138" s="137"/>
      <c r="M138" s="137"/>
      <c r="N138" s="137"/>
      <c r="O138" s="137"/>
      <c r="P138" s="137"/>
      <c r="Q138" s="137"/>
    </row>
    <row r="139" spans="1:17" s="4" customFormat="1" ht="49.5" customHeight="1">
      <c r="A139" s="299"/>
      <c r="B139" s="91">
        <v>85218</v>
      </c>
      <c r="C139" s="91" t="s">
        <v>117</v>
      </c>
      <c r="D139" s="39">
        <v>214728.05</v>
      </c>
      <c r="E139" s="86" t="s">
        <v>113</v>
      </c>
      <c r="F139" s="137">
        <f t="shared" si="23"/>
        <v>744880</v>
      </c>
      <c r="G139" s="137">
        <v>25000</v>
      </c>
      <c r="H139" s="137">
        <f t="shared" si="24"/>
        <v>719880</v>
      </c>
      <c r="I139" s="138">
        <v>593670</v>
      </c>
      <c r="J139" s="138">
        <v>126010</v>
      </c>
      <c r="K139" s="159"/>
      <c r="L139" s="137">
        <v>200</v>
      </c>
      <c r="M139" s="137"/>
      <c r="N139" s="137"/>
      <c r="O139" s="137"/>
      <c r="P139" s="137"/>
      <c r="Q139" s="137"/>
    </row>
    <row r="140" spans="1:17" ht="30" customHeight="1">
      <c r="A140" s="299"/>
      <c r="B140" s="90">
        <v>85226</v>
      </c>
      <c r="C140" s="91" t="s">
        <v>118</v>
      </c>
      <c r="D140" s="39">
        <v>70000</v>
      </c>
      <c r="E140" s="86" t="s">
        <v>113</v>
      </c>
      <c r="F140" s="137">
        <f t="shared" si="23"/>
        <v>46000</v>
      </c>
      <c r="G140" s="137"/>
      <c r="H140" s="137">
        <f t="shared" si="24"/>
        <v>46000</v>
      </c>
      <c r="I140" s="138"/>
      <c r="J140" s="138"/>
      <c r="K140" s="137">
        <v>46000</v>
      </c>
      <c r="L140" s="137"/>
      <c r="M140" s="137"/>
      <c r="N140" s="137"/>
      <c r="O140" s="137"/>
      <c r="P140" s="137"/>
      <c r="Q140" s="137"/>
    </row>
    <row r="141" spans="1:17" ht="36" customHeight="1">
      <c r="A141" s="299"/>
      <c r="B141" s="286">
        <v>85233</v>
      </c>
      <c r="C141" s="286" t="s">
        <v>99</v>
      </c>
      <c r="D141" s="39">
        <v>467635</v>
      </c>
      <c r="E141" s="39"/>
      <c r="F141" s="137">
        <f>F142+F143</f>
        <v>5500</v>
      </c>
      <c r="G141" s="137">
        <f>G142+G143</f>
        <v>0</v>
      </c>
      <c r="H141" s="137">
        <f aca="true" t="shared" si="25" ref="H141:Q141">H142+H143</f>
        <v>5500</v>
      </c>
      <c r="I141" s="137">
        <f t="shared" si="25"/>
        <v>5500</v>
      </c>
      <c r="J141" s="137">
        <f t="shared" si="25"/>
        <v>0</v>
      </c>
      <c r="K141" s="137">
        <f t="shared" si="25"/>
        <v>0</v>
      </c>
      <c r="L141" s="137">
        <f t="shared" si="25"/>
        <v>0</v>
      </c>
      <c r="M141" s="137">
        <f t="shared" si="25"/>
        <v>0</v>
      </c>
      <c r="N141" s="137">
        <f t="shared" si="25"/>
        <v>0</v>
      </c>
      <c r="O141" s="137">
        <f t="shared" si="25"/>
        <v>0</v>
      </c>
      <c r="P141" s="137">
        <f t="shared" si="25"/>
        <v>0</v>
      </c>
      <c r="Q141" s="137">
        <f t="shared" si="25"/>
        <v>0</v>
      </c>
    </row>
    <row r="142" spans="1:17" ht="12.75">
      <c r="A142" s="299"/>
      <c r="B142" s="287"/>
      <c r="C142" s="287"/>
      <c r="D142" s="39"/>
      <c r="E142" s="101" t="s">
        <v>105</v>
      </c>
      <c r="F142" s="127">
        <v>2000</v>
      </c>
      <c r="G142" s="127"/>
      <c r="H142" s="127">
        <v>2000</v>
      </c>
      <c r="I142" s="128">
        <v>2000</v>
      </c>
      <c r="J142" s="128"/>
      <c r="K142" s="127"/>
      <c r="L142" s="127"/>
      <c r="M142" s="127"/>
      <c r="N142" s="127"/>
      <c r="O142" s="127"/>
      <c r="P142" s="127"/>
      <c r="Q142" s="127"/>
    </row>
    <row r="143" spans="1:17" ht="24">
      <c r="A143" s="299"/>
      <c r="B143" s="288"/>
      <c r="C143" s="288"/>
      <c r="D143" s="39"/>
      <c r="E143" s="102" t="s">
        <v>106</v>
      </c>
      <c r="F143" s="141">
        <v>3500</v>
      </c>
      <c r="G143" s="141"/>
      <c r="H143" s="141">
        <v>3500</v>
      </c>
      <c r="I143" s="142">
        <v>3500</v>
      </c>
      <c r="J143" s="142"/>
      <c r="K143" s="141"/>
      <c r="L143" s="141"/>
      <c r="M143" s="141"/>
      <c r="N143" s="141"/>
      <c r="O143" s="141"/>
      <c r="P143" s="141"/>
      <c r="Q143" s="141"/>
    </row>
    <row r="144" spans="1:17" s="11" customFormat="1" ht="24" customHeight="1">
      <c r="A144" s="299"/>
      <c r="B144" s="216">
        <v>85295</v>
      </c>
      <c r="C144" s="217" t="s">
        <v>8</v>
      </c>
      <c r="D144" s="76">
        <v>160555</v>
      </c>
      <c r="E144" s="76"/>
      <c r="F144" s="137">
        <f>F151+F152+F153+F154+F155</f>
        <v>56457</v>
      </c>
      <c r="G144" s="137">
        <f>G151+G152+G153+G154+G155</f>
        <v>0</v>
      </c>
      <c r="H144" s="137">
        <f aca="true" t="shared" si="26" ref="H144:Q144">H151+H152+H153+H154+H155</f>
        <v>56457</v>
      </c>
      <c r="I144" s="137">
        <f t="shared" si="26"/>
        <v>0</v>
      </c>
      <c r="J144" s="137">
        <f t="shared" si="26"/>
        <v>11457</v>
      </c>
      <c r="K144" s="137">
        <f t="shared" si="26"/>
        <v>43000</v>
      </c>
      <c r="L144" s="137">
        <f t="shared" si="26"/>
        <v>2000</v>
      </c>
      <c r="M144" s="137">
        <f t="shared" si="26"/>
        <v>0</v>
      </c>
      <c r="N144" s="137">
        <f t="shared" si="26"/>
        <v>0</v>
      </c>
      <c r="O144" s="137">
        <f t="shared" si="26"/>
        <v>0</v>
      </c>
      <c r="P144" s="137">
        <f t="shared" si="26"/>
        <v>0</v>
      </c>
      <c r="Q144" s="137">
        <f t="shared" si="26"/>
        <v>0</v>
      </c>
    </row>
    <row r="145" spans="1:17" ht="12" customHeight="1" hidden="1">
      <c r="A145" s="299"/>
      <c r="B145" s="197"/>
      <c r="C145" s="218"/>
      <c r="D145" s="77"/>
      <c r="E145" s="77"/>
      <c r="F145" s="137"/>
      <c r="G145" s="137"/>
      <c r="H145" s="137"/>
      <c r="I145" s="161"/>
      <c r="J145" s="138"/>
      <c r="K145" s="160"/>
      <c r="L145" s="160"/>
      <c r="M145" s="160"/>
      <c r="N145" s="160"/>
      <c r="O145" s="160"/>
      <c r="P145" s="137"/>
      <c r="Q145" s="161"/>
    </row>
    <row r="146" spans="1:17" ht="12" customHeight="1" hidden="1">
      <c r="A146" s="299"/>
      <c r="B146" s="197"/>
      <c r="C146" s="218"/>
      <c r="D146" s="77"/>
      <c r="E146" s="77"/>
      <c r="F146" s="137"/>
      <c r="G146" s="137"/>
      <c r="H146" s="137"/>
      <c r="I146" s="161"/>
      <c r="J146" s="138"/>
      <c r="K146" s="160"/>
      <c r="L146" s="160"/>
      <c r="M146" s="160"/>
      <c r="N146" s="160"/>
      <c r="O146" s="160"/>
      <c r="P146" s="137"/>
      <c r="Q146" s="161"/>
    </row>
    <row r="147" spans="1:17" ht="7.5" customHeight="1" hidden="1">
      <c r="A147" s="299"/>
      <c r="B147" s="197"/>
      <c r="C147" s="218"/>
      <c r="D147" s="77"/>
      <c r="E147" s="77"/>
      <c r="F147" s="137"/>
      <c r="G147" s="137"/>
      <c r="H147" s="137"/>
      <c r="I147" s="161"/>
      <c r="J147" s="138"/>
      <c r="K147" s="160"/>
      <c r="L147" s="160"/>
      <c r="M147" s="160"/>
      <c r="N147" s="160"/>
      <c r="O147" s="160"/>
      <c r="P147" s="137"/>
      <c r="Q147" s="161"/>
    </row>
    <row r="148" spans="1:17" s="16" customFormat="1" ht="23.25" customHeight="1" hidden="1">
      <c r="A148" s="299"/>
      <c r="B148" s="219">
        <v>3</v>
      </c>
      <c r="C148" s="220">
        <v>4</v>
      </c>
      <c r="D148" s="37">
        <v>5</v>
      </c>
      <c r="E148" s="37"/>
      <c r="F148" s="137"/>
      <c r="G148" s="137"/>
      <c r="H148" s="137"/>
      <c r="I148" s="78"/>
      <c r="J148" s="138"/>
      <c r="K148" s="160"/>
      <c r="L148" s="160"/>
      <c r="M148" s="160"/>
      <c r="N148" s="160"/>
      <c r="O148" s="160"/>
      <c r="P148" s="137"/>
      <c r="Q148" s="137"/>
    </row>
    <row r="149" spans="1:17" s="17" customFormat="1" ht="0" customHeight="1" hidden="1">
      <c r="A149" s="299"/>
      <c r="B149" s="219"/>
      <c r="C149" s="221" t="s">
        <v>31</v>
      </c>
      <c r="D149" s="38">
        <f>D160</f>
        <v>10000</v>
      </c>
      <c r="E149" s="38"/>
      <c r="F149" s="137"/>
      <c r="G149" s="137"/>
      <c r="H149" s="137"/>
      <c r="I149" s="78"/>
      <c r="J149" s="138"/>
      <c r="K149" s="160"/>
      <c r="L149" s="160"/>
      <c r="M149" s="160"/>
      <c r="N149" s="160"/>
      <c r="O149" s="160"/>
      <c r="P149" s="137"/>
      <c r="Q149" s="137"/>
    </row>
    <row r="150" spans="1:17" s="17" customFormat="1" ht="9.75" customHeight="1" hidden="1">
      <c r="A150" s="299"/>
      <c r="B150" s="219">
        <v>3</v>
      </c>
      <c r="C150" s="222">
        <v>4</v>
      </c>
      <c r="D150" s="79">
        <v>5</v>
      </c>
      <c r="E150" s="79"/>
      <c r="F150" s="137"/>
      <c r="G150" s="137"/>
      <c r="H150" s="137"/>
      <c r="I150" s="78"/>
      <c r="J150" s="138"/>
      <c r="K150" s="160"/>
      <c r="L150" s="160"/>
      <c r="M150" s="160"/>
      <c r="N150" s="160"/>
      <c r="O150" s="160"/>
      <c r="P150" s="137"/>
      <c r="Q150" s="137"/>
    </row>
    <row r="151" spans="1:17" s="17" customFormat="1" ht="12.75" customHeight="1">
      <c r="A151" s="299"/>
      <c r="B151" s="343"/>
      <c r="C151" s="344"/>
      <c r="D151" s="79"/>
      <c r="E151" s="109" t="s">
        <v>113</v>
      </c>
      <c r="F151" s="127">
        <f>G151+H151</f>
        <v>6000</v>
      </c>
      <c r="G151" s="127"/>
      <c r="H151" s="127">
        <f>SUM(I151:Q151)</f>
        <v>6000</v>
      </c>
      <c r="I151" s="162"/>
      <c r="J151" s="128">
        <v>4000</v>
      </c>
      <c r="K151" s="163"/>
      <c r="L151" s="163">
        <v>2000</v>
      </c>
      <c r="M151" s="163"/>
      <c r="N151" s="163"/>
      <c r="O151" s="163"/>
      <c r="P151" s="127"/>
      <c r="Q151" s="127"/>
    </row>
    <row r="152" spans="1:17" s="17" customFormat="1" ht="22.5" customHeight="1">
      <c r="A152" s="299"/>
      <c r="B152" s="345"/>
      <c r="C152" s="346"/>
      <c r="D152" s="79"/>
      <c r="E152" s="110" t="s">
        <v>120</v>
      </c>
      <c r="F152" s="139">
        <v>33000</v>
      </c>
      <c r="G152" s="139"/>
      <c r="H152" s="139">
        <v>33000</v>
      </c>
      <c r="I152" s="164"/>
      <c r="J152" s="140"/>
      <c r="K152" s="165">
        <v>33000</v>
      </c>
      <c r="L152" s="165"/>
      <c r="M152" s="165"/>
      <c r="N152" s="165"/>
      <c r="O152" s="165"/>
      <c r="P152" s="139"/>
      <c r="Q152" s="139"/>
    </row>
    <row r="153" spans="1:17" s="17" customFormat="1" ht="16.5" customHeight="1">
      <c r="A153" s="299"/>
      <c r="B153" s="345"/>
      <c r="C153" s="346"/>
      <c r="D153" s="79"/>
      <c r="E153" s="110" t="s">
        <v>163</v>
      </c>
      <c r="F153" s="139">
        <v>10000</v>
      </c>
      <c r="G153" s="139"/>
      <c r="H153" s="139">
        <v>10000</v>
      </c>
      <c r="I153" s="164"/>
      <c r="J153" s="140"/>
      <c r="K153" s="165">
        <v>10000</v>
      </c>
      <c r="L153" s="165"/>
      <c r="M153" s="165"/>
      <c r="N153" s="165"/>
      <c r="O153" s="165"/>
      <c r="P153" s="139"/>
      <c r="Q153" s="139"/>
    </row>
    <row r="154" spans="1:17" s="17" customFormat="1" ht="17.25" customHeight="1">
      <c r="A154" s="299"/>
      <c r="B154" s="345"/>
      <c r="C154" s="346"/>
      <c r="D154" s="79"/>
      <c r="E154" s="110" t="s">
        <v>105</v>
      </c>
      <c r="F154" s="139">
        <f>G154+H154</f>
        <v>4344</v>
      </c>
      <c r="G154" s="139"/>
      <c r="H154" s="139">
        <f>SUM(I154:Q154)</f>
        <v>4344</v>
      </c>
      <c r="I154" s="164"/>
      <c r="J154" s="140">
        <v>4344</v>
      </c>
      <c r="K154" s="165"/>
      <c r="L154" s="165"/>
      <c r="M154" s="165"/>
      <c r="N154" s="165"/>
      <c r="O154" s="165"/>
      <c r="P154" s="139"/>
      <c r="Q154" s="139"/>
    </row>
    <row r="155" spans="1:17" s="17" customFormat="1" ht="28.5" customHeight="1" thickBot="1">
      <c r="A155" s="299"/>
      <c r="B155" s="345"/>
      <c r="C155" s="346"/>
      <c r="D155" s="80"/>
      <c r="E155" s="111" t="s">
        <v>122</v>
      </c>
      <c r="F155" s="166">
        <f>G155+H155</f>
        <v>3113</v>
      </c>
      <c r="G155" s="166"/>
      <c r="H155" s="166">
        <f>SUM(I155:Q155)</f>
        <v>3113</v>
      </c>
      <c r="I155" s="167"/>
      <c r="J155" s="168">
        <v>3113</v>
      </c>
      <c r="K155" s="169"/>
      <c r="L155" s="169"/>
      <c r="M155" s="169"/>
      <c r="N155" s="169"/>
      <c r="O155" s="169"/>
      <c r="P155" s="166"/>
      <c r="Q155" s="166"/>
    </row>
    <row r="156" spans="1:17" s="17" customFormat="1" ht="36" customHeight="1" thickBot="1">
      <c r="A156" s="69">
        <v>853</v>
      </c>
      <c r="B156" s="69"/>
      <c r="C156" s="67" t="s">
        <v>32</v>
      </c>
      <c r="D156" s="70">
        <f>D160</f>
        <v>10000</v>
      </c>
      <c r="E156" s="70"/>
      <c r="F156" s="124">
        <f>F157+F158+F159+F160</f>
        <v>3180528</v>
      </c>
      <c r="G156" s="124">
        <f>G157+G158+G159+G160</f>
        <v>370000</v>
      </c>
      <c r="H156" s="124">
        <f>H157+H158+H159+H160</f>
        <v>2810528</v>
      </c>
      <c r="I156" s="124">
        <f>I157+I158+I159+I160</f>
        <v>1949101</v>
      </c>
      <c r="J156" s="124">
        <f aca="true" t="shared" si="27" ref="J156:P156">J157+J158+J159+J160</f>
        <v>425495</v>
      </c>
      <c r="K156" s="124">
        <f t="shared" si="27"/>
        <v>0</v>
      </c>
      <c r="L156" s="124">
        <f t="shared" si="27"/>
        <v>0</v>
      </c>
      <c r="M156" s="124">
        <f t="shared" si="27"/>
        <v>297884</v>
      </c>
      <c r="N156" s="124">
        <f t="shared" si="27"/>
        <v>138048</v>
      </c>
      <c r="O156" s="124">
        <f t="shared" si="27"/>
        <v>0</v>
      </c>
      <c r="P156" s="124">
        <f t="shared" si="27"/>
        <v>0</v>
      </c>
      <c r="Q156" s="170"/>
    </row>
    <row r="157" spans="1:17" s="40" customFormat="1" ht="36.75" customHeight="1">
      <c r="A157" s="293"/>
      <c r="B157" s="240">
        <v>85311</v>
      </c>
      <c r="C157" s="241" t="s">
        <v>119</v>
      </c>
      <c r="D157" s="242"/>
      <c r="E157" s="242" t="s">
        <v>112</v>
      </c>
      <c r="F157" s="171">
        <f>G157+H157</f>
        <v>115080</v>
      </c>
      <c r="G157" s="171"/>
      <c r="H157" s="171">
        <f>SUM(I157:Q157)</f>
        <v>115080</v>
      </c>
      <c r="I157" s="243"/>
      <c r="J157" s="244">
        <v>115080</v>
      </c>
      <c r="K157" s="171"/>
      <c r="L157" s="171"/>
      <c r="M157" s="171"/>
      <c r="N157" s="171"/>
      <c r="O157" s="171"/>
      <c r="P157" s="171"/>
      <c r="Q157" s="171"/>
    </row>
    <row r="158" spans="1:17" s="40" customFormat="1" ht="36" customHeight="1">
      <c r="A158" s="294"/>
      <c r="B158" s="203">
        <v>85321</v>
      </c>
      <c r="C158" s="204" t="s">
        <v>123</v>
      </c>
      <c r="D158" s="205"/>
      <c r="E158" s="206" t="s">
        <v>113</v>
      </c>
      <c r="F158" s="172">
        <f>G158+H158</f>
        <v>138000</v>
      </c>
      <c r="G158" s="172"/>
      <c r="H158" s="172">
        <f>SUM(I158:Q158)</f>
        <v>138000</v>
      </c>
      <c r="I158" s="207">
        <v>118000</v>
      </c>
      <c r="J158" s="148">
        <v>20000</v>
      </c>
      <c r="K158" s="172"/>
      <c r="L158" s="172"/>
      <c r="M158" s="172"/>
      <c r="N158" s="172"/>
      <c r="O158" s="172"/>
      <c r="P158" s="172"/>
      <c r="Q158" s="172"/>
    </row>
    <row r="159" spans="1:17" s="40" customFormat="1" ht="36" customHeight="1">
      <c r="A159" s="294"/>
      <c r="B159" s="92">
        <v>85333</v>
      </c>
      <c r="C159" s="93" t="s">
        <v>147</v>
      </c>
      <c r="D159" s="38"/>
      <c r="E159" s="99" t="s">
        <v>121</v>
      </c>
      <c r="F159" s="149">
        <f>G159+H159</f>
        <v>2491516</v>
      </c>
      <c r="G159" s="149">
        <v>370000</v>
      </c>
      <c r="H159" s="149">
        <f>SUM(I159:Q159)</f>
        <v>2121516</v>
      </c>
      <c r="I159" s="74">
        <v>1831101</v>
      </c>
      <c r="J159" s="75">
        <v>290415</v>
      </c>
      <c r="K159" s="172"/>
      <c r="L159" s="172"/>
      <c r="M159" s="172"/>
      <c r="N159" s="172"/>
      <c r="O159" s="172"/>
      <c r="P159" s="149"/>
      <c r="Q159" s="149"/>
    </row>
    <row r="160" spans="1:17" s="17" customFormat="1" ht="24" customHeight="1" thickBot="1">
      <c r="A160" s="294"/>
      <c r="B160" s="291">
        <v>85395</v>
      </c>
      <c r="C160" s="289" t="s">
        <v>8</v>
      </c>
      <c r="D160" s="18">
        <v>10000</v>
      </c>
      <c r="E160" s="112" t="s">
        <v>121</v>
      </c>
      <c r="F160" s="137">
        <f>G160+H160</f>
        <v>435932</v>
      </c>
      <c r="G160" s="137"/>
      <c r="H160" s="137">
        <f>SUM(I160:Q160)</f>
        <v>435932</v>
      </c>
      <c r="I160" s="78"/>
      <c r="J160" s="138"/>
      <c r="K160" s="160"/>
      <c r="L160" s="160"/>
      <c r="M160" s="160">
        <v>297884</v>
      </c>
      <c r="N160" s="160">
        <v>138048</v>
      </c>
      <c r="O160" s="160"/>
      <c r="P160" s="137"/>
      <c r="Q160" s="137"/>
    </row>
    <row r="161" spans="1:17" ht="24" customHeight="1" hidden="1">
      <c r="A161" s="294"/>
      <c r="B161" s="292"/>
      <c r="C161" s="290"/>
      <c r="D161" s="62">
        <f>SUM(D171:D197)</f>
        <v>0</v>
      </c>
      <c r="E161" s="62"/>
      <c r="F161" s="150"/>
      <c r="G161" s="150"/>
      <c r="H161" s="150"/>
      <c r="I161" s="173"/>
      <c r="J161" s="173"/>
      <c r="K161" s="174"/>
      <c r="L161" s="174"/>
      <c r="M161" s="174"/>
      <c r="N161" s="174"/>
      <c r="O161" s="174"/>
      <c r="P161" s="152"/>
      <c r="Q161" s="152"/>
    </row>
    <row r="162" spans="1:17" ht="24.75" thickBot="1">
      <c r="A162" s="237">
        <v>854</v>
      </c>
      <c r="B162" s="238"/>
      <c r="C162" s="239" t="s">
        <v>33</v>
      </c>
      <c r="D162" s="56" t="e">
        <f>D171+#REF!</f>
        <v>#REF!</v>
      </c>
      <c r="E162" s="56"/>
      <c r="F162" s="124">
        <f>F163+F164+F165+F168+F169+F173+F189+F193+F194+F195</f>
        <v>10231687</v>
      </c>
      <c r="G162" s="124">
        <f>G163+G164+G165+G168+G169+G173+G189+G193+G194+G195</f>
        <v>0</v>
      </c>
      <c r="H162" s="124">
        <f aca="true" t="shared" si="28" ref="H162:Q162">H163+H164+H165+H168+H169+H173+H189+H193+H194+H195</f>
        <v>10231687</v>
      </c>
      <c r="I162" s="124">
        <f t="shared" si="28"/>
        <v>5674025</v>
      </c>
      <c r="J162" s="124">
        <f t="shared" si="28"/>
        <v>1095635</v>
      </c>
      <c r="K162" s="124">
        <f t="shared" si="28"/>
        <v>3362276</v>
      </c>
      <c r="L162" s="124">
        <f t="shared" si="28"/>
        <v>48340</v>
      </c>
      <c r="M162" s="124">
        <f>M163+M164+M165+M168+M169+M173+M189+M193+M194+M195</f>
        <v>8410</v>
      </c>
      <c r="N162" s="124">
        <f t="shared" si="28"/>
        <v>43001</v>
      </c>
      <c r="O162" s="124">
        <f t="shared" si="28"/>
        <v>0</v>
      </c>
      <c r="P162" s="124">
        <f t="shared" si="28"/>
        <v>0</v>
      </c>
      <c r="Q162" s="124">
        <f t="shared" si="28"/>
        <v>0</v>
      </c>
    </row>
    <row r="163" spans="1:17" ht="36" customHeight="1">
      <c r="A163" s="349"/>
      <c r="B163" s="248">
        <v>85403</v>
      </c>
      <c r="C163" s="249" t="s">
        <v>124</v>
      </c>
      <c r="D163" s="52"/>
      <c r="E163" s="97" t="s">
        <v>125</v>
      </c>
      <c r="F163" s="183">
        <f>G163+H163</f>
        <v>3978494</v>
      </c>
      <c r="G163" s="183"/>
      <c r="H163" s="183">
        <f>SUM(I163:Q163)</f>
        <v>3978494</v>
      </c>
      <c r="I163" s="245">
        <v>3358866</v>
      </c>
      <c r="J163" s="245">
        <v>603928</v>
      </c>
      <c r="K163" s="246"/>
      <c r="L163" s="171">
        <v>15700</v>
      </c>
      <c r="M163" s="171"/>
      <c r="N163" s="171"/>
      <c r="O163" s="171"/>
      <c r="P163" s="146"/>
      <c r="Q163" s="146"/>
    </row>
    <row r="164" spans="1:17" s="41" customFormat="1" ht="36" customHeight="1">
      <c r="A164" s="349"/>
      <c r="B164" s="250">
        <v>85404</v>
      </c>
      <c r="C164" s="251" t="s">
        <v>126</v>
      </c>
      <c r="D164" s="39"/>
      <c r="E164" s="36" t="s">
        <v>160</v>
      </c>
      <c r="F164" s="183">
        <f>G164+H164</f>
        <v>140844</v>
      </c>
      <c r="G164" s="181"/>
      <c r="H164" s="183">
        <f>SUM(I164:Q164)</f>
        <v>140844</v>
      </c>
      <c r="I164" s="182"/>
      <c r="J164" s="182"/>
      <c r="K164" s="247">
        <v>140844</v>
      </c>
      <c r="L164" s="172"/>
      <c r="M164" s="172"/>
      <c r="N164" s="172"/>
      <c r="O164" s="172"/>
      <c r="P164" s="149"/>
      <c r="Q164" s="149"/>
    </row>
    <row r="165" spans="1:17" s="41" customFormat="1" ht="36" customHeight="1">
      <c r="A165" s="349"/>
      <c r="B165" s="298">
        <v>85406</v>
      </c>
      <c r="C165" s="295" t="s">
        <v>127</v>
      </c>
      <c r="D165" s="39"/>
      <c r="E165" s="36"/>
      <c r="F165" s="149">
        <f>F166+F167</f>
        <v>1412657</v>
      </c>
      <c r="G165" s="149">
        <f>G166+G167</f>
        <v>0</v>
      </c>
      <c r="H165" s="149">
        <f aca="true" t="shared" si="29" ref="H165:Q165">H166+H167</f>
        <v>1412657</v>
      </c>
      <c r="I165" s="149">
        <f t="shared" si="29"/>
        <v>1213376</v>
      </c>
      <c r="J165" s="149">
        <f t="shared" si="29"/>
        <v>198795</v>
      </c>
      <c r="K165" s="149">
        <f t="shared" si="29"/>
        <v>0</v>
      </c>
      <c r="L165" s="149">
        <f t="shared" si="29"/>
        <v>486</v>
      </c>
      <c r="M165" s="149">
        <f t="shared" si="29"/>
        <v>0</v>
      </c>
      <c r="N165" s="149">
        <f t="shared" si="29"/>
        <v>0</v>
      </c>
      <c r="O165" s="149">
        <f t="shared" si="29"/>
        <v>0</v>
      </c>
      <c r="P165" s="149">
        <f t="shared" si="29"/>
        <v>0</v>
      </c>
      <c r="Q165" s="149">
        <f t="shared" si="29"/>
        <v>0</v>
      </c>
    </row>
    <row r="166" spans="1:17" s="41" customFormat="1" ht="24">
      <c r="A166" s="349"/>
      <c r="B166" s="298"/>
      <c r="C166" s="296"/>
      <c r="D166" s="39"/>
      <c r="E166" s="106" t="s">
        <v>128</v>
      </c>
      <c r="F166" s="154">
        <f aca="true" t="shared" si="30" ref="F166:F172">G166+H166</f>
        <v>950860</v>
      </c>
      <c r="G166" s="154"/>
      <c r="H166" s="154">
        <f aca="true" t="shared" si="31" ref="H166:H172">SUM(I166:Q166)</f>
        <v>950860</v>
      </c>
      <c r="I166" s="153">
        <v>799101</v>
      </c>
      <c r="J166" s="153">
        <v>151373</v>
      </c>
      <c r="K166" s="175"/>
      <c r="L166" s="175">
        <v>386</v>
      </c>
      <c r="M166" s="175"/>
      <c r="N166" s="175"/>
      <c r="O166" s="175"/>
      <c r="P166" s="154"/>
      <c r="Q166" s="154"/>
    </row>
    <row r="167" spans="1:17" s="41" customFormat="1" ht="24">
      <c r="A167" s="349"/>
      <c r="B167" s="298"/>
      <c r="C167" s="297"/>
      <c r="D167" s="39"/>
      <c r="E167" s="108" t="s">
        <v>129</v>
      </c>
      <c r="F167" s="154">
        <f t="shared" si="30"/>
        <v>461797</v>
      </c>
      <c r="G167" s="158"/>
      <c r="H167" s="154">
        <f t="shared" si="31"/>
        <v>461797</v>
      </c>
      <c r="I167" s="157">
        <v>414275</v>
      </c>
      <c r="J167" s="157">
        <v>47422</v>
      </c>
      <c r="K167" s="176"/>
      <c r="L167" s="176">
        <v>100</v>
      </c>
      <c r="M167" s="176"/>
      <c r="N167" s="176"/>
      <c r="O167" s="176"/>
      <c r="P167" s="158"/>
      <c r="Q167" s="158"/>
    </row>
    <row r="168" spans="1:17" s="41" customFormat="1" ht="36" customHeight="1">
      <c r="A168" s="349"/>
      <c r="B168" s="91">
        <v>85407</v>
      </c>
      <c r="C168" s="91" t="s">
        <v>130</v>
      </c>
      <c r="D168" s="39"/>
      <c r="E168" s="86" t="s">
        <v>131</v>
      </c>
      <c r="F168" s="154">
        <f t="shared" si="30"/>
        <v>380543</v>
      </c>
      <c r="G168" s="149"/>
      <c r="H168" s="154">
        <f t="shared" si="31"/>
        <v>380543</v>
      </c>
      <c r="I168" s="75">
        <v>318987</v>
      </c>
      <c r="J168" s="75">
        <v>51002</v>
      </c>
      <c r="K168" s="172"/>
      <c r="L168" s="172">
        <v>10554</v>
      </c>
      <c r="M168" s="172"/>
      <c r="N168" s="172"/>
      <c r="O168" s="172"/>
      <c r="P168" s="149"/>
      <c r="Q168" s="149"/>
    </row>
    <row r="169" spans="1:17" s="41" customFormat="1" ht="24" customHeight="1">
      <c r="A169" s="349"/>
      <c r="B169" s="298">
        <v>85410</v>
      </c>
      <c r="C169" s="295" t="s">
        <v>132</v>
      </c>
      <c r="D169" s="39"/>
      <c r="E169" s="36"/>
      <c r="F169" s="154">
        <f t="shared" si="30"/>
        <v>759201</v>
      </c>
      <c r="G169" s="149"/>
      <c r="H169" s="154">
        <f t="shared" si="31"/>
        <v>759201</v>
      </c>
      <c r="I169" s="75">
        <f>I170+I171+I172</f>
        <v>404360</v>
      </c>
      <c r="J169" s="75">
        <f>J170+J171+J172</f>
        <v>132709</v>
      </c>
      <c r="K169" s="172">
        <f>K170+K171+K172</f>
        <v>222132</v>
      </c>
      <c r="L169" s="172"/>
      <c r="M169" s="172"/>
      <c r="N169" s="172"/>
      <c r="O169" s="172"/>
      <c r="P169" s="149"/>
      <c r="Q169" s="149"/>
    </row>
    <row r="170" spans="1:17" s="41" customFormat="1" ht="18.75" customHeight="1">
      <c r="A170" s="349"/>
      <c r="B170" s="298"/>
      <c r="C170" s="296"/>
      <c r="D170" s="39"/>
      <c r="E170" s="106" t="s">
        <v>93</v>
      </c>
      <c r="F170" s="154">
        <f t="shared" si="30"/>
        <v>390123</v>
      </c>
      <c r="G170" s="154"/>
      <c r="H170" s="154">
        <f t="shared" si="31"/>
        <v>390123</v>
      </c>
      <c r="I170" s="153">
        <v>302145</v>
      </c>
      <c r="J170" s="153">
        <v>87978</v>
      </c>
      <c r="K170" s="175"/>
      <c r="L170" s="175"/>
      <c r="M170" s="175"/>
      <c r="N170" s="175"/>
      <c r="O170" s="175"/>
      <c r="P170" s="154"/>
      <c r="Q170" s="154"/>
    </row>
    <row r="171" spans="1:17" s="41" customFormat="1" ht="24">
      <c r="A171" s="349"/>
      <c r="B171" s="298"/>
      <c r="C171" s="296"/>
      <c r="D171" s="39"/>
      <c r="E171" s="107" t="s">
        <v>85</v>
      </c>
      <c r="F171" s="156">
        <f t="shared" si="30"/>
        <v>146946</v>
      </c>
      <c r="G171" s="156"/>
      <c r="H171" s="156">
        <f t="shared" si="31"/>
        <v>146946</v>
      </c>
      <c r="I171" s="155">
        <v>102215</v>
      </c>
      <c r="J171" s="155">
        <v>44731</v>
      </c>
      <c r="K171" s="177"/>
      <c r="L171" s="177"/>
      <c r="M171" s="177"/>
      <c r="N171" s="177"/>
      <c r="O171" s="177"/>
      <c r="P171" s="156"/>
      <c r="Q171" s="156"/>
    </row>
    <row r="172" spans="1:17" s="41" customFormat="1" ht="24">
      <c r="A172" s="349"/>
      <c r="B172" s="298"/>
      <c r="C172" s="297"/>
      <c r="D172" s="39"/>
      <c r="E172" s="108" t="s">
        <v>88</v>
      </c>
      <c r="F172" s="158">
        <f t="shared" si="30"/>
        <v>222132</v>
      </c>
      <c r="G172" s="158"/>
      <c r="H172" s="158">
        <f t="shared" si="31"/>
        <v>222132</v>
      </c>
      <c r="I172" s="157"/>
      <c r="J172" s="157"/>
      <c r="K172" s="176">
        <v>222132</v>
      </c>
      <c r="L172" s="176"/>
      <c r="M172" s="176"/>
      <c r="N172" s="176"/>
      <c r="O172" s="176"/>
      <c r="P172" s="158"/>
      <c r="Q172" s="158"/>
    </row>
    <row r="173" spans="1:17" s="41" customFormat="1" ht="24">
      <c r="A173" s="349"/>
      <c r="B173" s="250">
        <v>85415</v>
      </c>
      <c r="C173" s="217" t="s">
        <v>34</v>
      </c>
      <c r="D173" s="39"/>
      <c r="E173" s="36"/>
      <c r="F173" s="149">
        <f>F174+F175+F176+F177+F178+F179+F180+F181+F182+F183+F184+F185+F186+F187+F188</f>
        <v>73011</v>
      </c>
      <c r="G173" s="149"/>
      <c r="H173" s="149">
        <f>SUM(H174:H188)</f>
        <v>73011</v>
      </c>
      <c r="I173" s="75">
        <f>I174+I175+I176+I177+I178+I179+I180+I181+I182+I183+I184+I185+I186+I187+I188</f>
        <v>0</v>
      </c>
      <c r="J173" s="75">
        <f>J174+J175+J176+J177+J178+J179+J180+J181+J182+J183+J184+J185+J186+J187+J188</f>
        <v>0</v>
      </c>
      <c r="K173" s="172"/>
      <c r="L173" s="172">
        <f>L174+L175+L176+L177+L178+L179+L180+L181+L182+L183+L184+L185+L186+L187</f>
        <v>21600</v>
      </c>
      <c r="M173" s="172">
        <f>M174+M175+M176+M177+M178+M179+M180+M181+M182+M183+M184+M185+M186+M187+M188</f>
        <v>8410</v>
      </c>
      <c r="N173" s="172">
        <f>N174+N175+N176+N177+N178+N179+N180+N181+N182+N183+N184+N185+N186+N187+N188</f>
        <v>43001</v>
      </c>
      <c r="O173" s="172"/>
      <c r="P173" s="149"/>
      <c r="Q173" s="149"/>
    </row>
    <row r="174" spans="1:17" s="41" customFormat="1" ht="24">
      <c r="A174" s="349"/>
      <c r="B174" s="347"/>
      <c r="C174" s="338"/>
      <c r="D174" s="39"/>
      <c r="E174" s="106" t="s">
        <v>81</v>
      </c>
      <c r="F174" s="154">
        <f>G174+H174</f>
        <v>2100</v>
      </c>
      <c r="G174" s="154"/>
      <c r="H174" s="154">
        <f>SUM(I174:Q174)</f>
        <v>2100</v>
      </c>
      <c r="I174" s="153"/>
      <c r="J174" s="153"/>
      <c r="K174" s="175"/>
      <c r="L174" s="175">
        <v>2100</v>
      </c>
      <c r="M174" s="175"/>
      <c r="N174" s="175"/>
      <c r="O174" s="175"/>
      <c r="P174" s="154"/>
      <c r="Q174" s="154"/>
    </row>
    <row r="175" spans="1:17" s="41" customFormat="1" ht="24">
      <c r="A175" s="349"/>
      <c r="B175" s="348"/>
      <c r="C175" s="340"/>
      <c r="D175" s="39"/>
      <c r="E175" s="107" t="s">
        <v>82</v>
      </c>
      <c r="F175" s="156">
        <f>G175+H175</f>
        <v>900</v>
      </c>
      <c r="G175" s="156"/>
      <c r="H175" s="156">
        <f>SUM(I175:Q175)</f>
        <v>900</v>
      </c>
      <c r="I175" s="155"/>
      <c r="J175" s="155"/>
      <c r="K175" s="177"/>
      <c r="L175" s="177">
        <v>900</v>
      </c>
      <c r="M175" s="177"/>
      <c r="N175" s="177"/>
      <c r="O175" s="177"/>
      <c r="P175" s="156"/>
      <c r="Q175" s="156"/>
    </row>
    <row r="176" spans="1:17" s="41" customFormat="1" ht="24">
      <c r="A176" s="349"/>
      <c r="B176" s="348"/>
      <c r="C176" s="340"/>
      <c r="D176" s="39"/>
      <c r="E176" s="107" t="s">
        <v>83</v>
      </c>
      <c r="F176" s="156">
        <f aca="true" t="shared" si="32" ref="F176:F187">G176+H176</f>
        <v>1800</v>
      </c>
      <c r="G176" s="156"/>
      <c r="H176" s="156">
        <f aca="true" t="shared" si="33" ref="H176:H187">SUM(I176:Q176)</f>
        <v>1800</v>
      </c>
      <c r="I176" s="155"/>
      <c r="J176" s="155"/>
      <c r="K176" s="177"/>
      <c r="L176" s="177">
        <v>1800</v>
      </c>
      <c r="M176" s="177"/>
      <c r="N176" s="177"/>
      <c r="O176" s="177"/>
      <c r="P176" s="156"/>
      <c r="Q176" s="156"/>
    </row>
    <row r="177" spans="1:17" s="41" customFormat="1" ht="18.75" customHeight="1">
      <c r="A177" s="349"/>
      <c r="B177" s="348"/>
      <c r="C177" s="340"/>
      <c r="D177" s="39"/>
      <c r="E177" s="107" t="s">
        <v>84</v>
      </c>
      <c r="F177" s="156">
        <f t="shared" si="32"/>
        <v>900</v>
      </c>
      <c r="G177" s="156"/>
      <c r="H177" s="156">
        <f t="shared" si="33"/>
        <v>900</v>
      </c>
      <c r="I177" s="155"/>
      <c r="J177" s="155"/>
      <c r="K177" s="177"/>
      <c r="L177" s="177">
        <v>900</v>
      </c>
      <c r="M177" s="177"/>
      <c r="N177" s="177"/>
      <c r="O177" s="177"/>
      <c r="P177" s="156"/>
      <c r="Q177" s="156"/>
    </row>
    <row r="178" spans="1:17" s="41" customFormat="1" ht="24">
      <c r="A178" s="349"/>
      <c r="B178" s="348"/>
      <c r="C178" s="340"/>
      <c r="D178" s="39"/>
      <c r="E178" s="107" t="s">
        <v>91</v>
      </c>
      <c r="F178" s="156">
        <f t="shared" si="32"/>
        <v>1800</v>
      </c>
      <c r="G178" s="156"/>
      <c r="H178" s="156">
        <f t="shared" si="33"/>
        <v>1800</v>
      </c>
      <c r="I178" s="155"/>
      <c r="J178" s="155"/>
      <c r="K178" s="177"/>
      <c r="L178" s="177">
        <v>1800</v>
      </c>
      <c r="M178" s="177"/>
      <c r="N178" s="177"/>
      <c r="O178" s="177"/>
      <c r="P178" s="156"/>
      <c r="Q178" s="156"/>
    </row>
    <row r="179" spans="1:17" s="41" customFormat="1" ht="24">
      <c r="A179" s="349"/>
      <c r="B179" s="348"/>
      <c r="C179" s="340"/>
      <c r="D179" s="39"/>
      <c r="E179" s="107" t="s">
        <v>92</v>
      </c>
      <c r="F179" s="156">
        <f t="shared" si="32"/>
        <v>3000</v>
      </c>
      <c r="G179" s="156"/>
      <c r="H179" s="156">
        <f t="shared" si="33"/>
        <v>3000</v>
      </c>
      <c r="I179" s="155"/>
      <c r="J179" s="155"/>
      <c r="K179" s="177"/>
      <c r="L179" s="177">
        <v>3000</v>
      </c>
      <c r="M179" s="177"/>
      <c r="N179" s="177"/>
      <c r="O179" s="177"/>
      <c r="P179" s="156"/>
      <c r="Q179" s="156"/>
    </row>
    <row r="180" spans="1:17" s="41" customFormat="1" ht="19.5" customHeight="1">
      <c r="A180" s="349"/>
      <c r="B180" s="348"/>
      <c r="C180" s="340"/>
      <c r="D180" s="39"/>
      <c r="E180" s="107" t="s">
        <v>93</v>
      </c>
      <c r="F180" s="156">
        <f t="shared" si="32"/>
        <v>1500</v>
      </c>
      <c r="G180" s="156"/>
      <c r="H180" s="156">
        <f t="shared" si="33"/>
        <v>1500</v>
      </c>
      <c r="I180" s="155"/>
      <c r="J180" s="155"/>
      <c r="K180" s="177"/>
      <c r="L180" s="177">
        <v>1500</v>
      </c>
      <c r="M180" s="177"/>
      <c r="N180" s="177"/>
      <c r="O180" s="177"/>
      <c r="P180" s="156"/>
      <c r="Q180" s="156"/>
    </row>
    <row r="181" spans="1:17" s="41" customFormat="1" ht="24">
      <c r="A181" s="349"/>
      <c r="B181" s="348"/>
      <c r="C181" s="340"/>
      <c r="D181" s="39"/>
      <c r="E181" s="107" t="s">
        <v>85</v>
      </c>
      <c r="F181" s="156">
        <f t="shared" si="32"/>
        <v>2100</v>
      </c>
      <c r="G181" s="156"/>
      <c r="H181" s="156">
        <f t="shared" si="33"/>
        <v>2100</v>
      </c>
      <c r="I181" s="155"/>
      <c r="J181" s="155"/>
      <c r="K181" s="177"/>
      <c r="L181" s="177">
        <v>2100</v>
      </c>
      <c r="M181" s="177"/>
      <c r="N181" s="177"/>
      <c r="O181" s="177"/>
      <c r="P181" s="156"/>
      <c r="Q181" s="156"/>
    </row>
    <row r="182" spans="1:17" s="41" customFormat="1" ht="24">
      <c r="A182" s="349"/>
      <c r="B182" s="348"/>
      <c r="C182" s="340"/>
      <c r="D182" s="39"/>
      <c r="E182" s="107" t="s">
        <v>94</v>
      </c>
      <c r="F182" s="156">
        <f t="shared" si="32"/>
        <v>1800</v>
      </c>
      <c r="G182" s="156"/>
      <c r="H182" s="156">
        <f t="shared" si="33"/>
        <v>1800</v>
      </c>
      <c r="I182" s="155"/>
      <c r="J182" s="155"/>
      <c r="K182" s="177"/>
      <c r="L182" s="177">
        <v>1800</v>
      </c>
      <c r="M182" s="177"/>
      <c r="N182" s="177"/>
      <c r="O182" s="177"/>
      <c r="P182" s="156"/>
      <c r="Q182" s="156"/>
    </row>
    <row r="183" spans="1:17" s="41" customFormat="1" ht="17.25" customHeight="1">
      <c r="A183" s="349"/>
      <c r="B183" s="348"/>
      <c r="C183" s="340"/>
      <c r="D183" s="39"/>
      <c r="E183" s="107" t="s">
        <v>86</v>
      </c>
      <c r="F183" s="156">
        <f t="shared" si="32"/>
        <v>900</v>
      </c>
      <c r="G183" s="156"/>
      <c r="H183" s="156">
        <f t="shared" si="33"/>
        <v>900</v>
      </c>
      <c r="I183" s="155"/>
      <c r="J183" s="155"/>
      <c r="K183" s="177"/>
      <c r="L183" s="177">
        <v>900</v>
      </c>
      <c r="M183" s="177"/>
      <c r="N183" s="177"/>
      <c r="O183" s="177"/>
      <c r="P183" s="156"/>
      <c r="Q183" s="156"/>
    </row>
    <row r="184" spans="1:17" s="41" customFormat="1" ht="18" customHeight="1">
      <c r="A184" s="349"/>
      <c r="B184" s="348"/>
      <c r="C184" s="340"/>
      <c r="D184" s="39"/>
      <c r="E184" s="107" t="s">
        <v>87</v>
      </c>
      <c r="F184" s="156">
        <f t="shared" si="32"/>
        <v>900</v>
      </c>
      <c r="G184" s="156"/>
      <c r="H184" s="156">
        <f t="shared" si="33"/>
        <v>900</v>
      </c>
      <c r="I184" s="155"/>
      <c r="J184" s="155"/>
      <c r="K184" s="177"/>
      <c r="L184" s="177">
        <v>900</v>
      </c>
      <c r="M184" s="177"/>
      <c r="N184" s="177"/>
      <c r="O184" s="177"/>
      <c r="P184" s="156"/>
      <c r="Q184" s="156"/>
    </row>
    <row r="185" spans="1:17" s="41" customFormat="1" ht="24">
      <c r="A185" s="349"/>
      <c r="B185" s="348"/>
      <c r="C185" s="340"/>
      <c r="D185" s="39"/>
      <c r="E185" s="107" t="s">
        <v>95</v>
      </c>
      <c r="F185" s="156">
        <f t="shared" si="32"/>
        <v>1200</v>
      </c>
      <c r="G185" s="156"/>
      <c r="H185" s="156">
        <f t="shared" si="33"/>
        <v>1200</v>
      </c>
      <c r="I185" s="155"/>
      <c r="J185" s="155"/>
      <c r="K185" s="177"/>
      <c r="L185" s="177">
        <v>1200</v>
      </c>
      <c r="M185" s="177"/>
      <c r="N185" s="177"/>
      <c r="O185" s="177"/>
      <c r="P185" s="156"/>
      <c r="Q185" s="156"/>
    </row>
    <row r="186" spans="1:17" s="41" customFormat="1" ht="24">
      <c r="A186" s="349"/>
      <c r="B186" s="348"/>
      <c r="C186" s="340"/>
      <c r="D186" s="39"/>
      <c r="E186" s="107" t="s">
        <v>96</v>
      </c>
      <c r="F186" s="156">
        <f t="shared" si="32"/>
        <v>2100</v>
      </c>
      <c r="G186" s="156"/>
      <c r="H186" s="156">
        <f t="shared" si="33"/>
        <v>2100</v>
      </c>
      <c r="I186" s="155"/>
      <c r="J186" s="155"/>
      <c r="K186" s="177"/>
      <c r="L186" s="177">
        <v>2100</v>
      </c>
      <c r="M186" s="177"/>
      <c r="N186" s="177"/>
      <c r="O186" s="177"/>
      <c r="P186" s="156"/>
      <c r="Q186" s="156"/>
    </row>
    <row r="187" spans="1:17" s="41" customFormat="1" ht="24">
      <c r="A187" s="349"/>
      <c r="B187" s="348"/>
      <c r="C187" s="340"/>
      <c r="D187" s="39"/>
      <c r="E187" s="107" t="s">
        <v>125</v>
      </c>
      <c r="F187" s="156">
        <f t="shared" si="32"/>
        <v>600</v>
      </c>
      <c r="G187" s="156"/>
      <c r="H187" s="156">
        <f t="shared" si="33"/>
        <v>600</v>
      </c>
      <c r="I187" s="155"/>
      <c r="J187" s="155"/>
      <c r="K187" s="177"/>
      <c r="L187" s="177">
        <v>600</v>
      </c>
      <c r="M187" s="177"/>
      <c r="N187" s="177"/>
      <c r="O187" s="177"/>
      <c r="P187" s="156"/>
      <c r="Q187" s="156"/>
    </row>
    <row r="188" spans="1:17" s="41" customFormat="1" ht="19.5" customHeight="1">
      <c r="A188" s="349"/>
      <c r="B188" s="252"/>
      <c r="C188" s="195"/>
      <c r="D188" s="39"/>
      <c r="E188" s="108" t="s">
        <v>161</v>
      </c>
      <c r="F188" s="158">
        <f>G188+H188</f>
        <v>51411</v>
      </c>
      <c r="G188" s="158"/>
      <c r="H188" s="158">
        <f>SUM(I188:Q188)</f>
        <v>51411</v>
      </c>
      <c r="I188" s="157"/>
      <c r="J188" s="157"/>
      <c r="K188" s="176"/>
      <c r="L188" s="176"/>
      <c r="M188" s="176">
        <v>8410</v>
      </c>
      <c r="N188" s="176">
        <v>43001</v>
      </c>
      <c r="O188" s="176"/>
      <c r="P188" s="158"/>
      <c r="Q188" s="158"/>
    </row>
    <row r="189" spans="1:17" s="41" customFormat="1" ht="24">
      <c r="A189" s="349"/>
      <c r="B189" s="250">
        <v>85417</v>
      </c>
      <c r="C189" s="217" t="s">
        <v>133</v>
      </c>
      <c r="D189" s="39"/>
      <c r="E189" s="36"/>
      <c r="F189" s="149">
        <f>G189+H189</f>
        <v>564840</v>
      </c>
      <c r="G189" s="149"/>
      <c r="H189" s="149">
        <f>SUM(I189:Q189)</f>
        <v>564840</v>
      </c>
      <c r="I189" s="75">
        <f>I190+I191+I192</f>
        <v>378436</v>
      </c>
      <c r="J189" s="75">
        <f>J190+J191+J192</f>
        <v>17628</v>
      </c>
      <c r="K189" s="172">
        <f>K190+K191+K192</f>
        <v>168776</v>
      </c>
      <c r="L189" s="172"/>
      <c r="M189" s="172"/>
      <c r="N189" s="172"/>
      <c r="O189" s="172"/>
      <c r="P189" s="149"/>
      <c r="Q189" s="149"/>
    </row>
    <row r="190" spans="1:17" s="41" customFormat="1" ht="24">
      <c r="A190" s="349"/>
      <c r="B190" s="347"/>
      <c r="C190" s="338"/>
      <c r="D190" s="39"/>
      <c r="E190" s="106" t="s">
        <v>134</v>
      </c>
      <c r="F190" s="154">
        <f>G190+H190</f>
        <v>163059</v>
      </c>
      <c r="G190" s="154"/>
      <c r="H190" s="154">
        <f>SUM(I190:Q190)</f>
        <v>163059</v>
      </c>
      <c r="I190" s="153">
        <v>156137</v>
      </c>
      <c r="J190" s="153">
        <v>6922</v>
      </c>
      <c r="K190" s="175"/>
      <c r="L190" s="175"/>
      <c r="M190" s="175"/>
      <c r="N190" s="175"/>
      <c r="O190" s="175"/>
      <c r="P190" s="154"/>
      <c r="Q190" s="154"/>
    </row>
    <row r="191" spans="1:17" s="41" customFormat="1" ht="24">
      <c r="A191" s="349"/>
      <c r="B191" s="348"/>
      <c r="C191" s="340"/>
      <c r="D191" s="39"/>
      <c r="E191" s="107" t="s">
        <v>135</v>
      </c>
      <c r="F191" s="156">
        <f>G191+H191</f>
        <v>233005</v>
      </c>
      <c r="G191" s="156"/>
      <c r="H191" s="156">
        <f>SUM(I191:Q191)</f>
        <v>233005</v>
      </c>
      <c r="I191" s="155">
        <v>222299</v>
      </c>
      <c r="J191" s="155">
        <v>10706</v>
      </c>
      <c r="K191" s="177"/>
      <c r="L191" s="177"/>
      <c r="M191" s="177"/>
      <c r="N191" s="177"/>
      <c r="O191" s="177"/>
      <c r="P191" s="156"/>
      <c r="Q191" s="156"/>
    </row>
    <row r="192" spans="1:17" s="41" customFormat="1" ht="24">
      <c r="A192" s="349"/>
      <c r="B192" s="350"/>
      <c r="C192" s="342"/>
      <c r="D192" s="39"/>
      <c r="E192" s="108" t="s">
        <v>88</v>
      </c>
      <c r="F192" s="158">
        <f aca="true" t="shared" si="34" ref="F192:F197">G192+H192</f>
        <v>168776</v>
      </c>
      <c r="G192" s="158"/>
      <c r="H192" s="158">
        <f aca="true" t="shared" si="35" ref="H192:H197">SUM(I192:Q192)</f>
        <v>168776</v>
      </c>
      <c r="I192" s="157"/>
      <c r="J192" s="157"/>
      <c r="K192" s="176">
        <v>168776</v>
      </c>
      <c r="L192" s="176"/>
      <c r="M192" s="176"/>
      <c r="N192" s="176"/>
      <c r="O192" s="176"/>
      <c r="P192" s="158"/>
      <c r="Q192" s="158"/>
    </row>
    <row r="193" spans="1:17" s="41" customFormat="1" ht="36">
      <c r="A193" s="349"/>
      <c r="B193" s="250">
        <v>85419</v>
      </c>
      <c r="C193" s="217" t="s">
        <v>136</v>
      </c>
      <c r="D193" s="39"/>
      <c r="E193" s="36" t="s">
        <v>160</v>
      </c>
      <c r="F193" s="154">
        <f t="shared" si="34"/>
        <v>2800524</v>
      </c>
      <c r="G193" s="149"/>
      <c r="H193" s="154">
        <f t="shared" si="35"/>
        <v>2800524</v>
      </c>
      <c r="I193" s="75"/>
      <c r="J193" s="75"/>
      <c r="K193" s="172">
        <v>2800524</v>
      </c>
      <c r="L193" s="172"/>
      <c r="M193" s="172"/>
      <c r="N193" s="172"/>
      <c r="O193" s="172"/>
      <c r="P193" s="149"/>
      <c r="Q193" s="149"/>
    </row>
    <row r="194" spans="1:17" s="41" customFormat="1" ht="36">
      <c r="A194" s="349"/>
      <c r="B194" s="250">
        <v>85446</v>
      </c>
      <c r="C194" s="217" t="s">
        <v>99</v>
      </c>
      <c r="D194" s="39"/>
      <c r="E194" s="36" t="s">
        <v>160</v>
      </c>
      <c r="F194" s="154">
        <f t="shared" si="34"/>
        <v>36310</v>
      </c>
      <c r="G194" s="149"/>
      <c r="H194" s="154">
        <f t="shared" si="35"/>
        <v>36310</v>
      </c>
      <c r="I194" s="75"/>
      <c r="J194" s="75">
        <v>36310</v>
      </c>
      <c r="K194" s="172"/>
      <c r="L194" s="172"/>
      <c r="M194" s="172"/>
      <c r="N194" s="172"/>
      <c r="O194" s="172"/>
      <c r="P194" s="149"/>
      <c r="Q194" s="149"/>
    </row>
    <row r="195" spans="1:17" s="41" customFormat="1" ht="24">
      <c r="A195" s="349"/>
      <c r="B195" s="250">
        <v>85495</v>
      </c>
      <c r="C195" s="217" t="s">
        <v>8</v>
      </c>
      <c r="D195" s="39"/>
      <c r="E195" s="36"/>
      <c r="F195" s="154">
        <f>G195+H195</f>
        <v>85263</v>
      </c>
      <c r="G195" s="149"/>
      <c r="H195" s="154">
        <f t="shared" si="35"/>
        <v>85263</v>
      </c>
      <c r="I195" s="75"/>
      <c r="J195" s="75">
        <f>J196+J197</f>
        <v>55263</v>
      </c>
      <c r="K195" s="172">
        <f>K196+K197</f>
        <v>30000</v>
      </c>
      <c r="L195" s="172"/>
      <c r="M195" s="172"/>
      <c r="N195" s="172"/>
      <c r="O195" s="172"/>
      <c r="P195" s="149"/>
      <c r="Q195" s="149"/>
    </row>
    <row r="196" spans="1:17" s="41" customFormat="1" ht="16.5" customHeight="1">
      <c r="A196" s="349"/>
      <c r="B196" s="347"/>
      <c r="C196" s="338"/>
      <c r="D196" s="39"/>
      <c r="E196" s="106" t="s">
        <v>137</v>
      </c>
      <c r="F196" s="154">
        <f t="shared" si="34"/>
        <v>55263</v>
      </c>
      <c r="G196" s="154"/>
      <c r="H196" s="154">
        <f t="shared" si="35"/>
        <v>55263</v>
      </c>
      <c r="I196" s="153"/>
      <c r="J196" s="153">
        <v>55263</v>
      </c>
      <c r="K196" s="175"/>
      <c r="L196" s="175"/>
      <c r="M196" s="175"/>
      <c r="N196" s="175"/>
      <c r="O196" s="175"/>
      <c r="P196" s="154"/>
      <c r="Q196" s="154"/>
    </row>
    <row r="197" spans="1:17" s="41" customFormat="1" ht="18" customHeight="1" thickBot="1">
      <c r="A197" s="349"/>
      <c r="B197" s="348"/>
      <c r="C197" s="340"/>
      <c r="D197" s="71"/>
      <c r="E197" s="113" t="s">
        <v>100</v>
      </c>
      <c r="F197" s="178">
        <f t="shared" si="34"/>
        <v>30000</v>
      </c>
      <c r="G197" s="178"/>
      <c r="H197" s="178">
        <f t="shared" si="35"/>
        <v>30000</v>
      </c>
      <c r="I197" s="179"/>
      <c r="J197" s="179"/>
      <c r="K197" s="180">
        <v>30000</v>
      </c>
      <c r="L197" s="180"/>
      <c r="M197" s="180"/>
      <c r="N197" s="180"/>
      <c r="O197" s="180"/>
      <c r="P197" s="178"/>
      <c r="Q197" s="178"/>
    </row>
    <row r="198" spans="1:17" s="2" customFormat="1" ht="48.75" thickBot="1">
      <c r="A198" s="293">
        <v>900</v>
      </c>
      <c r="B198" s="66"/>
      <c r="C198" s="55" t="s">
        <v>35</v>
      </c>
      <c r="D198" s="56">
        <f>SUM(D199:D199)</f>
        <v>80500</v>
      </c>
      <c r="E198" s="56"/>
      <c r="F198" s="124">
        <f>F199</f>
        <v>5000</v>
      </c>
      <c r="G198" s="124">
        <f>G199</f>
        <v>0</v>
      </c>
      <c r="H198" s="124">
        <f aca="true" t="shared" si="36" ref="H198:Q198">H199</f>
        <v>5000</v>
      </c>
      <c r="I198" s="124">
        <f t="shared" si="36"/>
        <v>0</v>
      </c>
      <c r="J198" s="124">
        <f t="shared" si="36"/>
        <v>0</v>
      </c>
      <c r="K198" s="124">
        <f t="shared" si="36"/>
        <v>5000</v>
      </c>
      <c r="L198" s="124">
        <f t="shared" si="36"/>
        <v>0</v>
      </c>
      <c r="M198" s="124">
        <f t="shared" si="36"/>
        <v>0</v>
      </c>
      <c r="N198" s="124">
        <f t="shared" si="36"/>
        <v>0</v>
      </c>
      <c r="O198" s="124">
        <f t="shared" si="36"/>
        <v>0</v>
      </c>
      <c r="P198" s="124">
        <f t="shared" si="36"/>
        <v>0</v>
      </c>
      <c r="Q198" s="124">
        <f t="shared" si="36"/>
        <v>0</v>
      </c>
    </row>
    <row r="199" spans="1:17" s="2" customFormat="1" ht="24" customHeight="1" thickBot="1">
      <c r="A199" s="294"/>
      <c r="B199" s="81">
        <v>90095</v>
      </c>
      <c r="C199" s="81" t="s">
        <v>8</v>
      </c>
      <c r="D199" s="57">
        <v>80500</v>
      </c>
      <c r="E199" s="100" t="s">
        <v>148</v>
      </c>
      <c r="F199" s="131">
        <f>G199+H199</f>
        <v>5000</v>
      </c>
      <c r="G199" s="131"/>
      <c r="H199" s="131">
        <f>SUM(I199:Q199)</f>
        <v>5000</v>
      </c>
      <c r="I199" s="132"/>
      <c r="J199" s="132"/>
      <c r="K199" s="133">
        <v>5000</v>
      </c>
      <c r="L199" s="132"/>
      <c r="M199" s="132"/>
      <c r="N199" s="132"/>
      <c r="O199" s="132"/>
      <c r="P199" s="131"/>
      <c r="Q199" s="131"/>
    </row>
    <row r="200" spans="1:17" s="2" customFormat="1" ht="36.75" thickBot="1">
      <c r="A200" s="65">
        <v>921</v>
      </c>
      <c r="B200" s="66"/>
      <c r="C200" s="55" t="s">
        <v>36</v>
      </c>
      <c r="D200" s="56">
        <f>SUM(D201:D203)</f>
        <v>177000</v>
      </c>
      <c r="E200" s="56"/>
      <c r="F200" s="124">
        <f>F201+F202+F203</f>
        <v>1452673</v>
      </c>
      <c r="G200" s="124">
        <f>G201+G202+G203</f>
        <v>0</v>
      </c>
      <c r="H200" s="124">
        <f aca="true" t="shared" si="37" ref="H200:Q200">H201+H202+H203</f>
        <v>1452673</v>
      </c>
      <c r="I200" s="124">
        <f t="shared" si="37"/>
        <v>1000</v>
      </c>
      <c r="J200" s="124">
        <f t="shared" si="37"/>
        <v>52200</v>
      </c>
      <c r="K200" s="124">
        <f t="shared" si="37"/>
        <v>1271973</v>
      </c>
      <c r="L200" s="124">
        <f t="shared" si="37"/>
        <v>7500</v>
      </c>
      <c r="M200" s="124">
        <f t="shared" si="37"/>
        <v>0</v>
      </c>
      <c r="N200" s="124">
        <f t="shared" si="37"/>
        <v>120000</v>
      </c>
      <c r="O200" s="124">
        <f t="shared" si="37"/>
        <v>0</v>
      </c>
      <c r="P200" s="124">
        <f t="shared" si="37"/>
        <v>0</v>
      </c>
      <c r="Q200" s="124">
        <f t="shared" si="37"/>
        <v>0</v>
      </c>
    </row>
    <row r="201" spans="1:17" s="2" customFormat="1" ht="18.75" customHeight="1">
      <c r="A201" s="304"/>
      <c r="B201" s="88">
        <v>92116</v>
      </c>
      <c r="C201" s="88" t="s">
        <v>37</v>
      </c>
      <c r="D201" s="51">
        <v>175000</v>
      </c>
      <c r="E201" s="97" t="s">
        <v>149</v>
      </c>
      <c r="F201" s="117">
        <f>G201+H201</f>
        <v>121200</v>
      </c>
      <c r="G201" s="117"/>
      <c r="H201" s="117">
        <f>SUM(I201:Q201)</f>
        <v>121200</v>
      </c>
      <c r="I201" s="125"/>
      <c r="J201" s="125"/>
      <c r="K201" s="125">
        <v>121200</v>
      </c>
      <c r="L201" s="117"/>
      <c r="M201" s="117"/>
      <c r="N201" s="117"/>
      <c r="O201" s="117"/>
      <c r="P201" s="117"/>
      <c r="Q201" s="117"/>
    </row>
    <row r="202" spans="1:17" s="2" customFormat="1" ht="21" customHeight="1">
      <c r="A202" s="304"/>
      <c r="B202" s="87">
        <v>92118</v>
      </c>
      <c r="C202" s="87" t="s">
        <v>138</v>
      </c>
      <c r="D202" s="13"/>
      <c r="E202" s="86" t="s">
        <v>149</v>
      </c>
      <c r="F202" s="137">
        <f>G202+H202</f>
        <v>1100773</v>
      </c>
      <c r="G202" s="137"/>
      <c r="H202" s="137">
        <f>SUM(I202:Q202)</f>
        <v>1100773</v>
      </c>
      <c r="I202" s="138"/>
      <c r="J202" s="138"/>
      <c r="K202" s="138">
        <v>1100773</v>
      </c>
      <c r="L202" s="137"/>
      <c r="M202" s="137"/>
      <c r="N202" s="137"/>
      <c r="O202" s="137"/>
      <c r="P202" s="137"/>
      <c r="Q202" s="137"/>
    </row>
    <row r="203" spans="1:17" s="2" customFormat="1" ht="24" customHeight="1" thickBot="1">
      <c r="A203" s="304"/>
      <c r="B203" s="87">
        <v>92195</v>
      </c>
      <c r="C203" s="87" t="s">
        <v>8</v>
      </c>
      <c r="D203" s="61">
        <v>2000</v>
      </c>
      <c r="E203" s="98" t="s">
        <v>149</v>
      </c>
      <c r="F203" s="121">
        <f>G203+H203</f>
        <v>230700</v>
      </c>
      <c r="G203" s="121"/>
      <c r="H203" s="121">
        <f>SUM(I203:Q203)</f>
        <v>230700</v>
      </c>
      <c r="I203" s="126">
        <v>1000</v>
      </c>
      <c r="J203" s="126">
        <v>52200</v>
      </c>
      <c r="K203" s="126">
        <v>50000</v>
      </c>
      <c r="L203" s="121">
        <v>7500</v>
      </c>
      <c r="M203" s="121"/>
      <c r="N203" s="121">
        <v>120000</v>
      </c>
      <c r="O203" s="121"/>
      <c r="P203" s="121"/>
      <c r="Q203" s="121"/>
    </row>
    <row r="204" spans="1:17" s="2" customFormat="1" ht="24.75" thickBot="1">
      <c r="A204" s="48">
        <v>926</v>
      </c>
      <c r="B204" s="66"/>
      <c r="C204" s="55" t="s">
        <v>38</v>
      </c>
      <c r="D204" s="56">
        <f>SUM(D206:D206)</f>
        <v>314180</v>
      </c>
      <c r="E204" s="56"/>
      <c r="F204" s="124">
        <f>F205+F206</f>
        <v>427000</v>
      </c>
      <c r="G204" s="124">
        <f>G205+G206</f>
        <v>317000</v>
      </c>
      <c r="H204" s="124">
        <f>H205+H206</f>
        <v>110000</v>
      </c>
      <c r="I204" s="124">
        <f>I205+I206</f>
        <v>0</v>
      </c>
      <c r="J204" s="124">
        <f aca="true" t="shared" si="38" ref="J204:Q204">J205+J206</f>
        <v>23000</v>
      </c>
      <c r="K204" s="124">
        <f t="shared" si="38"/>
        <v>80000</v>
      </c>
      <c r="L204" s="124">
        <f t="shared" si="38"/>
        <v>7000</v>
      </c>
      <c r="M204" s="124">
        <f t="shared" si="38"/>
        <v>0</v>
      </c>
      <c r="N204" s="124">
        <f t="shared" si="38"/>
        <v>0</v>
      </c>
      <c r="O204" s="124">
        <f t="shared" si="38"/>
        <v>0</v>
      </c>
      <c r="P204" s="124">
        <f t="shared" si="38"/>
        <v>0</v>
      </c>
      <c r="Q204" s="124">
        <f t="shared" si="38"/>
        <v>0</v>
      </c>
    </row>
    <row r="205" spans="1:17" s="2" customFormat="1" ht="17.25" customHeight="1">
      <c r="A205" s="285"/>
      <c r="B205" s="88">
        <v>92601</v>
      </c>
      <c r="C205" s="94" t="s">
        <v>139</v>
      </c>
      <c r="D205" s="52"/>
      <c r="E205" s="97" t="s">
        <v>158</v>
      </c>
      <c r="F205" s="117">
        <f>G205+H205</f>
        <v>317000</v>
      </c>
      <c r="G205" s="117">
        <v>317000</v>
      </c>
      <c r="H205" s="117">
        <f>SUM(I205:Q205)</f>
        <v>0</v>
      </c>
      <c r="I205" s="117"/>
      <c r="J205" s="117"/>
      <c r="K205" s="117"/>
      <c r="L205" s="117"/>
      <c r="M205" s="117"/>
      <c r="N205" s="117"/>
      <c r="O205" s="117"/>
      <c r="P205" s="117"/>
      <c r="Q205" s="117"/>
    </row>
    <row r="206" spans="1:17" s="19" customFormat="1" ht="36" customHeight="1">
      <c r="A206" s="285"/>
      <c r="B206" s="87">
        <v>92605</v>
      </c>
      <c r="C206" s="87" t="s">
        <v>39</v>
      </c>
      <c r="D206" s="13">
        <v>314180</v>
      </c>
      <c r="E206" s="96" t="s">
        <v>149</v>
      </c>
      <c r="F206" s="181">
        <f>G206+H206</f>
        <v>110000</v>
      </c>
      <c r="G206" s="181"/>
      <c r="H206" s="181">
        <f>SUM(I206:Q206)</f>
        <v>110000</v>
      </c>
      <c r="I206" s="182"/>
      <c r="J206" s="182">
        <v>23000</v>
      </c>
      <c r="K206" s="182">
        <v>80000</v>
      </c>
      <c r="L206" s="181">
        <v>7000</v>
      </c>
      <c r="M206" s="181"/>
      <c r="N206" s="181"/>
      <c r="O206" s="181"/>
      <c r="P206" s="181"/>
      <c r="Q206" s="181"/>
    </row>
    <row r="207" spans="1:17" s="23" customFormat="1" ht="26.25" customHeight="1">
      <c r="A207" s="95"/>
      <c r="B207" s="20"/>
      <c r="C207" s="21" t="s">
        <v>40</v>
      </c>
      <c r="D207" s="22" t="e">
        <f>D204+D200+D198+D162+D156+D123+D112+D61+D54+D51+#REF!+D45+#REF!+D33+D28+D24+D15+#REF!</f>
        <v>#REF!</v>
      </c>
      <c r="E207" s="22"/>
      <c r="F207" s="147">
        <f>F12+F15+F20+F24+F28+F33+F45+F51+F54+F61++F112+F123+F156+F162+F198+F200+F204</f>
        <v>185313102</v>
      </c>
      <c r="G207" s="147">
        <f>G12+G15+G20+G24+G28+G33+G45+G51+G54+G61+G112+G123+G156+G162+G198+G200+G204</f>
        <v>67905919</v>
      </c>
      <c r="H207" s="147">
        <f>H12+H15+H20+H24+H28+H33+H45+H51+H54+H61+H112+H123+H156+H162+H198+H200+H204</f>
        <v>117407183</v>
      </c>
      <c r="I207" s="147">
        <f>I12+I15+I20+I24+I28+I33+I45+I51+I54+I61+I112+I123+I156+I162+I198+I200+I204</f>
        <v>63963328</v>
      </c>
      <c r="J207" s="147">
        <f aca="true" t="shared" si="39" ref="J207:P207">J12+J15+J20+J24+J28+J33+J45+J51+J54+J61+J112+J123+J156+J162+J198+J200+J204</f>
        <v>26917425</v>
      </c>
      <c r="K207" s="147">
        <f>K12+K15+K20+K24+K28+K33+K45+K51+K54+K61+K112+K123+K156+K162+K198+K200+K204</f>
        <v>15757883</v>
      </c>
      <c r="L207" s="147">
        <f t="shared" si="39"/>
        <v>8731890</v>
      </c>
      <c r="M207" s="147">
        <f>M12+M15+M20+M24+M28+M33+M45+M51+M54+M61+M112+M123+M156+M162+M198+M200+M204</f>
        <v>306294</v>
      </c>
      <c r="N207" s="147">
        <f t="shared" si="39"/>
        <v>504974</v>
      </c>
      <c r="O207" s="147">
        <f t="shared" si="39"/>
        <v>0</v>
      </c>
      <c r="P207" s="147">
        <f t="shared" si="39"/>
        <v>463372</v>
      </c>
      <c r="Q207" s="147">
        <f>Q12+Q15+Q20+Q24+Q28+Q33+Q45+Q51+Q54+Q61+Q112+Q123+Q156+Q162+Q198+Q200+Q204</f>
        <v>762017</v>
      </c>
    </row>
    <row r="208" spans="1:17" ht="12.75">
      <c r="A208" s="24"/>
      <c r="B208" s="24"/>
      <c r="C208" s="25"/>
      <c r="D208" s="26"/>
      <c r="E208" s="26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1:17" ht="12.75">
      <c r="A209" s="24"/>
      <c r="B209" s="24"/>
      <c r="C209" s="25"/>
      <c r="D209" s="26"/>
      <c r="E209" s="26"/>
      <c r="F209" s="27"/>
      <c r="G209" s="27"/>
      <c r="H209" s="27">
        <f>H12+H15+H20+H24+H28+H33+H45+H51+H54+H61+H112+H123+H156+H162+H198+H200+H204</f>
        <v>117407183</v>
      </c>
      <c r="I209" s="28"/>
      <c r="J209" s="27"/>
      <c r="K209" s="27"/>
      <c r="L209" s="27"/>
      <c r="M209" s="27"/>
      <c r="N209" s="27"/>
      <c r="O209" s="27"/>
      <c r="P209" s="27"/>
      <c r="Q209" s="27"/>
    </row>
    <row r="210" spans="1:17" ht="31.5" customHeight="1">
      <c r="A210" s="24"/>
      <c r="B210" s="24"/>
      <c r="C210" s="25"/>
      <c r="D210" s="26"/>
      <c r="E210" s="26"/>
      <c r="F210" s="27">
        <f>SUM(G207,H207)</f>
        <v>185313102</v>
      </c>
      <c r="G210" s="27"/>
      <c r="H210" s="27">
        <f>H207+G207</f>
        <v>185313102</v>
      </c>
      <c r="I210" s="27">
        <f>F207-H210</f>
        <v>0</v>
      </c>
      <c r="J210" s="27">
        <f>I207+J207+K207+L207+M207+N207+P207+Q207</f>
        <v>117407183</v>
      </c>
      <c r="K210" s="27"/>
      <c r="L210" s="27">
        <f>I207+J207+K207+L207+M207+N207+O207+P207+Q207</f>
        <v>117407183</v>
      </c>
      <c r="M210" s="27"/>
      <c r="N210" s="27"/>
      <c r="O210" s="27"/>
      <c r="P210" s="27"/>
      <c r="Q210" s="27"/>
    </row>
    <row r="211" spans="4:17" ht="12.75">
      <c r="D211" s="29"/>
      <c r="E211" s="29"/>
      <c r="F211" s="30"/>
      <c r="G211" s="30"/>
      <c r="H211" s="30"/>
      <c r="I211" s="30"/>
      <c r="J211" s="30">
        <f>J210-H209</f>
        <v>0</v>
      </c>
      <c r="K211" s="30"/>
      <c r="L211" s="30"/>
      <c r="M211" s="30"/>
      <c r="N211" s="30"/>
      <c r="O211" s="30"/>
      <c r="P211" s="30"/>
      <c r="Q211" s="30"/>
    </row>
    <row r="212" spans="4:17" ht="12.75">
      <c r="D212" s="29"/>
      <c r="E212" s="29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</row>
    <row r="213" spans="4:17" ht="12.75">
      <c r="D213" s="29"/>
      <c r="E213" s="29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</row>
    <row r="214" spans="4:17" ht="12.75">
      <c r="D214" s="29"/>
      <c r="E214" s="29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</row>
    <row r="215" spans="4:17" ht="12.75">
      <c r="D215" s="29"/>
      <c r="E215" s="29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</row>
    <row r="216" spans="4:17" ht="12.75">
      <c r="D216" s="29"/>
      <c r="E216" s="29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</row>
    <row r="217" spans="6:17" ht="12.75"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</row>
    <row r="218" spans="6:17" ht="12.75"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</row>
    <row r="219" spans="6:17" ht="12.75"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</row>
    <row r="220" spans="6:17" ht="12.75"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</row>
    <row r="221" spans="6:17" ht="12.75"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6:17" ht="12.75"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6:17" ht="12.75"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6:17" ht="12.75"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6:17" ht="12.75"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6:17" ht="12.75"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6:17" ht="12.75"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6:17" ht="12.75"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6:17" ht="12.75"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6:17" ht="12.75"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6:17" ht="12.75"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6:17" ht="12.75"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6:17" ht="12.75"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</row>
    <row r="234" spans="6:17" ht="12.75"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</row>
    <row r="235" spans="6:17" ht="12.75"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</row>
    <row r="236" spans="6:17" ht="12.75"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</row>
    <row r="237" spans="6:17" ht="12.75"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</row>
    <row r="238" spans="6:17" ht="12.75"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</row>
    <row r="239" spans="6:17" ht="12.75"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</sheetData>
  <mergeCells count="63">
    <mergeCell ref="A201:A203"/>
    <mergeCell ref="A163:A197"/>
    <mergeCell ref="B190:C192"/>
    <mergeCell ref="B196:C197"/>
    <mergeCell ref="B125:C129"/>
    <mergeCell ref="B131:C135"/>
    <mergeCell ref="B151:C155"/>
    <mergeCell ref="B174:C187"/>
    <mergeCell ref="C169:C172"/>
    <mergeCell ref="B169:B172"/>
    <mergeCell ref="A113:A122"/>
    <mergeCell ref="A62:A111"/>
    <mergeCell ref="A16:A17"/>
    <mergeCell ref="A21:A23"/>
    <mergeCell ref="A55:A60"/>
    <mergeCell ref="A46:A50"/>
    <mergeCell ref="A34:A44"/>
    <mergeCell ref="A29:A32"/>
    <mergeCell ref="B63:C70"/>
    <mergeCell ref="B73:C74"/>
    <mergeCell ref="Q9:Q10"/>
    <mergeCell ref="I9:J9"/>
    <mergeCell ref="P9:P10"/>
    <mergeCell ref="K9:K10"/>
    <mergeCell ref="L9:L10"/>
    <mergeCell ref="C17:C19"/>
    <mergeCell ref="B17:B19"/>
    <mergeCell ref="C25:C27"/>
    <mergeCell ref="A13:A14"/>
    <mergeCell ref="D7:D10"/>
    <mergeCell ref="C7:C10"/>
    <mergeCell ref="H8:H10"/>
    <mergeCell ref="G8:G10"/>
    <mergeCell ref="E7:E10"/>
    <mergeCell ref="M2:Q2"/>
    <mergeCell ref="M3:Q3"/>
    <mergeCell ref="G7:Q7"/>
    <mergeCell ref="I8:Q8"/>
    <mergeCell ref="A4:Q4"/>
    <mergeCell ref="A7:A10"/>
    <mergeCell ref="M9:O9"/>
    <mergeCell ref="B7:B10"/>
    <mergeCell ref="F7:F10"/>
    <mergeCell ref="B25:B27"/>
    <mergeCell ref="C36:C41"/>
    <mergeCell ref="B36:B41"/>
    <mergeCell ref="C114:C121"/>
    <mergeCell ref="B114:B121"/>
    <mergeCell ref="B76:C85"/>
    <mergeCell ref="B88:C88"/>
    <mergeCell ref="B90:C92"/>
    <mergeCell ref="B94:C95"/>
    <mergeCell ref="B97:C111"/>
    <mergeCell ref="A205:A206"/>
    <mergeCell ref="C141:C143"/>
    <mergeCell ref="B141:B143"/>
    <mergeCell ref="C160:C161"/>
    <mergeCell ref="B160:B161"/>
    <mergeCell ref="A157:A161"/>
    <mergeCell ref="A198:A199"/>
    <mergeCell ref="C165:C167"/>
    <mergeCell ref="B165:B167"/>
    <mergeCell ref="A124:A155"/>
  </mergeCells>
  <printOptions/>
  <pageMargins left="0.5905511811023623" right="0.5905511811023623" top="0.7874015748031497" bottom="0.5905511811023623" header="0.4724409448818898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pmarcinkowska</cp:lastModifiedBy>
  <cp:lastPrinted>2009-11-16T12:24:45Z</cp:lastPrinted>
  <dcterms:created xsi:type="dcterms:W3CDTF">2009-11-02T10:14:29Z</dcterms:created>
  <dcterms:modified xsi:type="dcterms:W3CDTF">2009-11-16T12:24:50Z</dcterms:modified>
  <cp:category/>
  <cp:version/>
  <cp:contentType/>
  <cp:contentStatus/>
</cp:coreProperties>
</file>